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codeName="ThisWorkbook" defaultThemeVersion="166925"/>
  <mc:AlternateContent xmlns:mc="http://schemas.openxmlformats.org/markup-compatibility/2006">
    <mc:Choice Requires="x15">
      <x15ac:absPath xmlns:x15ac="http://schemas.microsoft.com/office/spreadsheetml/2010/11/ac" url="/Users/vicentedelosriosmedina/Library/CloudStorage/Dropbox/Líderes y Digitales/11 - Librería de Recursos/Informe de Vida Digital e Inversión Digital/Plan de Transformación Personal/"/>
    </mc:Choice>
  </mc:AlternateContent>
  <xr:revisionPtr revIDLastSave="0" documentId="13_ncr:1_{576FC692-EA26-D942-862A-C946A9CB19A7}" xr6:coauthVersionLast="47" xr6:coauthVersionMax="47" xr10:uidLastSave="{00000000-0000-0000-0000-000000000000}"/>
  <workbookProtection workbookAlgorithmName="SHA-512" workbookHashValue="lKl0MhSAQLl/iwuh107j7XORXW8J29q60gIf7nNbYbq+jlorhLuR/CICTn8Z1QgW5GpnxyQBAhi3suoly8rWHQ==" workbookSaltValue="IbUzOpVtDDFsOcltswfhZA==" workbookSpinCount="100000" lockStructure="1"/>
  <bookViews>
    <workbookView xWindow="-11060" yWindow="-28300" windowWidth="38400" windowHeight="20300" activeTab="1" xr2:uid="{3C01C0DB-95BD-5340-857F-89A3976B3E53}"/>
  </bookViews>
  <sheets>
    <sheet name="Parámetros" sheetId="18" state="hidden" r:id="rId1"/>
    <sheet name="Índice e Instrucciones" sheetId="13" r:id="rId2"/>
    <sheet name="P1 - DAFO General" sheetId="1" r:id="rId3"/>
    <sheet name="P1 - DAFO Digital" sheetId="15" r:id="rId4"/>
    <sheet name="P2 - Temas a seguir" sheetId="3" r:id="rId5"/>
    <sheet name="P2 - Herramientas" sheetId="5" r:id="rId6"/>
    <sheet name="P2 - Herramientas - Inversión" sheetId="17" r:id="rId7"/>
    <sheet name="P2 - Formación" sheetId="6" r:id="rId8"/>
    <sheet name="P2 - Asistencia a eventos" sheetId="8" r:id="rId9"/>
    <sheet name="P2 - Libros" sheetId="14" r:id="rId10"/>
    <sheet name="P3 - Relaciones Humanas" sheetId="9" r:id="rId11"/>
    <sheet name="P4 - Sé persona, no personaje" sheetId="10" r:id="rId12"/>
    <sheet name="P5 - Cultiva espíritu servicio" sheetId="11" r:id="rId13"/>
  </sheets>
  <definedNames>
    <definedName name="_xlnm.Print_Area" localSheetId="1">'Índice e Instrucciones'!$A$1:$J$50</definedName>
    <definedName name="_xlnm.Print_Area" localSheetId="3">'P1 - DAFO Digital'!$A$1:$K$48</definedName>
    <definedName name="_xlnm.Print_Area" localSheetId="2">'P1 - DAFO General'!$A$1:$K$48</definedName>
    <definedName name="_xlnm.Print_Area" localSheetId="8">'P2 - Asistencia a eventos'!$A$1:$N$38</definedName>
    <definedName name="_xlnm.Print_Area" localSheetId="7">'P2 - Formación'!$A$1:$N$35</definedName>
    <definedName name="_xlnm.Print_Area" localSheetId="5">'P2 - Herramientas'!$A$1:$N$40</definedName>
    <definedName name="_xlnm.Print_Area" localSheetId="6">'P2 - Herramientas - Inversión'!$A$1:$O$121</definedName>
    <definedName name="_xlnm.Print_Area" localSheetId="9">'P2 - Libros'!$A$1:$N$36</definedName>
    <definedName name="_xlnm.Print_Area" localSheetId="4">'P2 - Temas a seguir'!$A$1:$K$40</definedName>
    <definedName name="_xlnm.Print_Area" localSheetId="10">'P3 - Relaciones Humanas'!$A$1:$N$57</definedName>
    <definedName name="_xlnm.Print_Area" localSheetId="11">'P4 - Sé persona, no personaje'!$A$1:$N$30</definedName>
    <definedName name="_xlnm.Print_Area" localSheetId="12">'P5 - Cultiva espíritu servicio'!$A$1:$N$27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5" i="17" l="1"/>
  <c r="N16" i="17"/>
  <c r="N17" i="17"/>
  <c r="N18" i="17"/>
  <c r="N19" i="17"/>
  <c r="N20" i="17"/>
  <c r="N21" i="17"/>
  <c r="N22" i="17"/>
  <c r="N23" i="17"/>
  <c r="N24" i="17"/>
  <c r="N25" i="17"/>
  <c r="N26" i="17"/>
  <c r="N27" i="17"/>
  <c r="N28" i="17"/>
  <c r="N29" i="17"/>
  <c r="N30" i="17"/>
  <c r="N31" i="17"/>
  <c r="N32" i="17"/>
  <c r="N33" i="17"/>
  <c r="N34" i="17"/>
  <c r="N35" i="17"/>
  <c r="N14" i="17"/>
  <c r="N88" i="17"/>
  <c r="N89" i="17"/>
  <c r="N91" i="17"/>
  <c r="N86" i="17"/>
  <c r="N58" i="17"/>
  <c r="N59" i="17"/>
  <c r="N60" i="17"/>
  <c r="N61" i="17"/>
  <c r="N62" i="17"/>
  <c r="N63" i="17"/>
  <c r="N64" i="17"/>
  <c r="N66" i="17"/>
  <c r="N67" i="17"/>
  <c r="N69" i="17"/>
  <c r="N70" i="17"/>
  <c r="N71" i="17"/>
  <c r="N72" i="17"/>
  <c r="N73" i="17"/>
  <c r="N76" i="17"/>
  <c r="N77" i="17"/>
  <c r="N78" i="17"/>
  <c r="N79" i="17"/>
  <c r="N80" i="17"/>
  <c r="N81" i="17"/>
  <c r="N82" i="17"/>
  <c r="N44" i="17"/>
  <c r="N45" i="17"/>
  <c r="N46" i="17"/>
  <c r="N47" i="17"/>
  <c r="N48" i="17"/>
  <c r="N49" i="17"/>
  <c r="N50" i="17"/>
  <c r="N51" i="17"/>
  <c r="N52" i="17"/>
  <c r="M57" i="17" l="1"/>
  <c r="M58" i="17"/>
  <c r="M59" i="17"/>
  <c r="M60" i="17"/>
  <c r="M61" i="17"/>
  <c r="M62" i="17"/>
  <c r="M63" i="17"/>
  <c r="M64" i="17"/>
  <c r="M65" i="17"/>
  <c r="M66" i="17"/>
  <c r="M67" i="17"/>
  <c r="M68" i="17"/>
  <c r="M69" i="17"/>
  <c r="M70" i="17"/>
  <c r="M71" i="17"/>
  <c r="M72" i="17"/>
  <c r="M73" i="17"/>
  <c r="M74" i="17"/>
  <c r="M75" i="17"/>
  <c r="M76" i="17"/>
  <c r="M77" i="17"/>
  <c r="M78" i="17"/>
  <c r="M79" i="17"/>
  <c r="M80" i="17"/>
  <c r="M81" i="17"/>
  <c r="M82" i="17"/>
  <c r="M56" i="17"/>
  <c r="G3" i="18"/>
  <c r="M95" i="17"/>
  <c r="M94" i="17"/>
  <c r="M93" i="17"/>
  <c r="M92" i="17"/>
  <c r="M91" i="17"/>
  <c r="M90" i="17"/>
  <c r="M89" i="17"/>
  <c r="M88" i="17"/>
  <c r="M87" i="17"/>
  <c r="M86" i="17"/>
  <c r="M52" i="17"/>
  <c r="M51" i="17"/>
  <c r="M50" i="17"/>
  <c r="M49" i="17"/>
  <c r="M48" i="17"/>
  <c r="M47" i="17"/>
  <c r="M46" i="17"/>
  <c r="M45" i="17"/>
  <c r="M44" i="17"/>
  <c r="M43" i="17"/>
  <c r="M42" i="17"/>
  <c r="M41" i="17"/>
  <c r="M40" i="17"/>
  <c r="M39" i="17"/>
  <c r="M35" i="17"/>
  <c r="M34" i="17"/>
  <c r="M33" i="17"/>
  <c r="M32" i="17"/>
  <c r="M31" i="17"/>
  <c r="M30" i="17"/>
  <c r="M29" i="17"/>
  <c r="M28" i="17"/>
  <c r="M27" i="17"/>
  <c r="M26" i="17"/>
  <c r="M25" i="17"/>
  <c r="M24" i="17"/>
  <c r="M23" i="17"/>
  <c r="M22" i="17"/>
  <c r="M21" i="17"/>
  <c r="M20" i="17"/>
  <c r="M19" i="17"/>
  <c r="M18" i="17"/>
  <c r="M17" i="17"/>
  <c r="M16" i="17"/>
  <c r="M15" i="17"/>
  <c r="M14" i="17"/>
  <c r="N56" i="17" l="1"/>
  <c r="N74" i="17"/>
  <c r="N87" i="17"/>
  <c r="N40" i="17"/>
  <c r="N65" i="17"/>
  <c r="N75" i="17"/>
  <c r="N41" i="17"/>
  <c r="N43" i="17"/>
  <c r="N39" i="17"/>
  <c r="N68" i="17"/>
  <c r="N90" i="17"/>
  <c r="N42" i="17"/>
  <c r="N57" i="17"/>
  <c r="F108" i="17"/>
  <c r="F98" i="17"/>
  <c r="E13" i="17" s="1"/>
  <c r="F112" i="17"/>
  <c r="E85" i="17" s="1"/>
  <c r="F100" i="17"/>
  <c r="E38" i="17" s="1"/>
  <c r="F104" i="17"/>
  <c r="F106" i="17"/>
  <c r="F110" i="17"/>
  <c r="F102" i="17" l="1"/>
  <c r="F114" i="17" s="1"/>
  <c r="E92" i="17" s="1"/>
  <c r="E25" i="17" l="1"/>
  <c r="E46" i="17"/>
  <c r="E55" i="17"/>
  <c r="E69" i="17"/>
  <c r="S17" i="6" l="1"/>
  <c r="S18" i="6"/>
  <c r="S19" i="6"/>
  <c r="S20" i="6"/>
  <c r="S22" i="6"/>
  <c r="S16" i="6"/>
  <c r="R17" i="6"/>
  <c r="R18" i="6"/>
  <c r="R19" i="6"/>
  <c r="R20" i="6"/>
  <c r="R21" i="6"/>
  <c r="R22" i="6"/>
  <c r="R16" i="6"/>
  <c r="V12" i="6"/>
  <c r="U22" i="6" l="1"/>
  <c r="X22" i="6" s="1"/>
  <c r="L22" i="8"/>
  <c r="L23" i="8"/>
  <c r="N17" i="5"/>
  <c r="N18" i="5"/>
  <c r="N19" i="5"/>
  <c r="N20" i="5"/>
  <c r="N21" i="5"/>
  <c r="N16" i="5"/>
  <c r="L21" i="8"/>
  <c r="L20" i="8"/>
  <c r="L19" i="8"/>
  <c r="L18" i="8"/>
  <c r="T17" i="6"/>
  <c r="T18" i="6"/>
  <c r="T19" i="6"/>
  <c r="T20" i="6"/>
  <c r="T21" i="6"/>
  <c r="T16" i="6"/>
  <c r="Q18" i="6"/>
  <c r="Q19" i="6"/>
  <c r="Q20" i="6"/>
  <c r="Q21" i="6"/>
  <c r="Q16" i="6"/>
  <c r="Q22" i="6"/>
  <c r="Q17" i="6"/>
  <c r="S27" i="6"/>
  <c r="V22" i="6" l="1"/>
  <c r="J22" i="6" s="1"/>
  <c r="U19" i="6"/>
  <c r="V19" i="6" s="1"/>
  <c r="J19" i="6" s="1"/>
  <c r="U20" i="6"/>
  <c r="U16" i="6"/>
  <c r="V16" i="6" s="1"/>
  <c r="U21" i="6"/>
  <c r="U18" i="6"/>
  <c r="U17" i="6"/>
  <c r="AF22" i="5"/>
  <c r="AE19" i="5"/>
  <c r="AE20" i="5"/>
  <c r="AE21" i="5"/>
  <c r="AE18" i="5"/>
  <c r="AE17" i="5"/>
  <c r="AE16" i="5"/>
  <c r="V18" i="6" l="1"/>
  <c r="J18" i="6" s="1"/>
  <c r="X21" i="6"/>
  <c r="V21" i="6"/>
  <c r="J21" i="6" s="1"/>
  <c r="V20" i="6"/>
  <c r="J20" i="6" s="1"/>
  <c r="V17" i="6"/>
  <c r="J17" i="6" s="1"/>
  <c r="U23" i="6"/>
  <c r="AE22" i="5"/>
  <c r="AE32" i="5" s="1"/>
  <c r="T17" i="5"/>
  <c r="U17" i="5" s="1"/>
  <c r="I17" i="5" s="1"/>
  <c r="T18" i="5"/>
  <c r="U18" i="5" s="1"/>
  <c r="I18" i="5" s="1"/>
  <c r="T19" i="5"/>
  <c r="U19" i="5" s="1"/>
  <c r="T20" i="5"/>
  <c r="U20" i="5" s="1"/>
  <c r="T21" i="5"/>
  <c r="U21" i="5" s="1"/>
  <c r="T16" i="5"/>
  <c r="U16" i="5" s="1"/>
  <c r="I16" i="5" s="1"/>
  <c r="W19" i="6" l="1"/>
  <c r="X19" i="6" s="1"/>
  <c r="L19" i="6" s="1"/>
  <c r="W16" i="6"/>
  <c r="X16" i="6" s="1"/>
  <c r="W18" i="6"/>
  <c r="X18" i="6" s="1"/>
  <c r="L18" i="6" s="1"/>
  <c r="W20" i="6"/>
  <c r="X20" i="6" s="1"/>
  <c r="L20" i="6" s="1"/>
  <c r="W17" i="6"/>
  <c r="X17" i="6" s="1"/>
  <c r="L17" i="6" s="1"/>
  <c r="W21" i="6"/>
  <c r="W22" i="6"/>
  <c r="L17" i="8"/>
  <c r="L16" i="8"/>
  <c r="L22" i="6"/>
  <c r="L21" i="6"/>
  <c r="AE30" i="5"/>
  <c r="AE31" i="5"/>
  <c r="T22" i="5"/>
  <c r="AE33" i="5" s="1"/>
  <c r="S29" i="5"/>
  <c r="V22" i="5"/>
  <c r="L24" i="5" l="1"/>
  <c r="L23" i="5"/>
  <c r="P31" i="5"/>
  <c r="P35" i="5"/>
  <c r="P32" i="5"/>
  <c r="P30" i="5"/>
  <c r="P33" i="5"/>
  <c r="P34" i="5"/>
  <c r="F23" i="5" l="1"/>
  <c r="F24" i="5"/>
</calcChain>
</file>

<file path=xl/sharedStrings.xml><?xml version="1.0" encoding="utf-8"?>
<sst xmlns="http://schemas.openxmlformats.org/spreadsheetml/2006/main" count="786" uniqueCount="410">
  <si>
    <t xml:space="preserve"> </t>
  </si>
  <si>
    <t>Principio 1</t>
  </si>
  <si>
    <t>No cedas el control total de tu desarrollo profesional a tu empresa</t>
  </si>
  <si>
    <t>Plan de Transformación Individual</t>
  </si>
  <si>
    <t>www.elmisteriodereinventarse.com</t>
  </si>
  <si>
    <t>Debilidades</t>
  </si>
  <si>
    <t>Fortalezas</t>
  </si>
  <si>
    <t>Amenazas</t>
  </si>
  <si>
    <t>Oportunidades</t>
  </si>
  <si>
    <t>Aspectos negativos</t>
  </si>
  <si>
    <t>Aspectos positivos</t>
  </si>
  <si>
    <t>¿ Qué necesitas mejorar para poder tener más oportunidades en el futuro ?</t>
  </si>
  <si>
    <t>Debilidad 1</t>
  </si>
  <si>
    <t>Amenaza 1</t>
  </si>
  <si>
    <t>Fortaleza 1</t>
  </si>
  <si>
    <t>Oportunidad 1</t>
  </si>
  <si>
    <t>Análisis interno</t>
  </si>
  <si>
    <t>Piensa en:
- Competencias gerenciales
- Competencias profesionales (trabajo en equipo, creatividad, iniciativa)
- Dominio de idiomas
- Conocimientos técnicos
- Conocimientos digitales
- Movilidad geográfica nacional o internacional
- Cargas familiares
- Red de contactos
- Imagen o reputación
- Estado de salud</t>
  </si>
  <si>
    <t>Análisis externo</t>
  </si>
  <si>
    <t>Piensa en:
- Situación de tu empresa (económica, laboral, comercial, tipología, sectores en los que participa, accionistas, imagen en el mercado, valores …)
- Situación del sector (crecimiento o caída, consolidación, fusiones y adquisiciones, nivel de disrupción, digitalización)
- Tus fortalezas o debilidades (en comparación con los profesionales del contexto en el que trabajas)
- Nuevas demandas en el mercado
- Situación económica del país
- Posición que ocupas (exposición externa a clientes, proveedores, competidores …)</t>
  </si>
  <si>
    <t>Rellenar teniendo en cuenta tu situación actual e intentando ser lo más sincero contigo mismo</t>
  </si>
  <si>
    <t>© Vicente de los Ríos Medina</t>
  </si>
  <si>
    <t>Principio 2</t>
  </si>
  <si>
    <t>Ten curiosidad: nunca dejes de aprender</t>
  </si>
  <si>
    <t>Temas a seguir</t>
  </si>
  <si>
    <t>Fuentes de información</t>
  </si>
  <si>
    <t>Piensa en:
- Noticias destacadas de tu sector
- Competidores
- Novedades sobre la función que desempeñas (comercial, rrhh, finanzas, jurídico, estrategia, operaciones, sistemas)
- Tendencias tecnológicas de futuro que pueden impactar en tu mercado
- Si eres responsable de un equipo de personas, las tendencias en liderazgo
- Noticias de otros sectores en los que puedas estar interesado a futuro
- Economía mundial y contexto de los mercados, aunque sean los temas más básicos, pero en esto hay que saber el contexto en el que nos movemos</t>
  </si>
  <si>
    <t>Ideas de temas a seguir</t>
  </si>
  <si>
    <t>Temática 1</t>
  </si>
  <si>
    <t>Elige los temas que por tu responsabilidad o tras el análisis de tu DAFO tienes que seguir</t>
  </si>
  <si>
    <t>Fuente 1</t>
  </si>
  <si>
    <t>Fuentes de información a seguir</t>
  </si>
  <si>
    <t>Herramientas - Hardware</t>
  </si>
  <si>
    <t>Equipo</t>
  </si>
  <si>
    <t>Ordenador sobremesa</t>
  </si>
  <si>
    <t>Ordenador portátil</t>
  </si>
  <si>
    <t>Smartphone</t>
  </si>
  <si>
    <t>Impresora</t>
  </si>
  <si>
    <t>Tablet</t>
  </si>
  <si>
    <t>Antigüedad</t>
  </si>
  <si>
    <t>Si</t>
  </si>
  <si>
    <t>No</t>
  </si>
  <si>
    <t>Menos 1 año</t>
  </si>
  <si>
    <t>1-2 años</t>
  </si>
  <si>
    <t>2-3 años</t>
  </si>
  <si>
    <t>Más 3 años</t>
  </si>
  <si>
    <t>Gama</t>
  </si>
  <si>
    <t>Alta</t>
  </si>
  <si>
    <t>Media</t>
  </si>
  <si>
    <t>Baja</t>
  </si>
  <si>
    <t>Nota</t>
  </si>
  <si>
    <t>eReader</t>
  </si>
  <si>
    <t xml:space="preserve"> Recomendación</t>
  </si>
  <si>
    <t xml:space="preserve"> Análisis de equipamiento</t>
  </si>
  <si>
    <t>Estás bastante actualizado. Tienes un equipamiento avanzado y renovado</t>
  </si>
  <si>
    <t>Equipamiento adecuado.</t>
  </si>
  <si>
    <t>Deberías valorar si tienes que adquirir algún equipamiento o renovar otros para estar actualizado</t>
  </si>
  <si>
    <t>Equipamiento básico</t>
  </si>
  <si>
    <t>Deberías valorar mejorar tu equipamiento. Ten en cuenta que es crítico para tu desarrollo</t>
  </si>
  <si>
    <t>Equipamiento pobre o desfasado.</t>
  </si>
  <si>
    <t>Necesitas definir tu plan de inversión en equipamiento digital</t>
  </si>
  <si>
    <t>Estás muy actualizado. Tienes un equipamiento potente y nuevo</t>
  </si>
  <si>
    <t>Ahora a sacarle todo el partido, invirtiendo tiempo en él</t>
  </si>
  <si>
    <t>¿ Tienes ?</t>
  </si>
  <si>
    <t>Urge Cambio</t>
  </si>
  <si>
    <t>Recomendaciones Hardware</t>
  </si>
  <si>
    <t>Antivirus</t>
  </si>
  <si>
    <t>Aplicaciones</t>
  </si>
  <si>
    <t>Suite de productividad
(Google Docs, Office 365, …)</t>
  </si>
  <si>
    <t>Suite de producción multimedia
(video, imagen, …)</t>
  </si>
  <si>
    <t>Si, de pago</t>
  </si>
  <si>
    <t>Si, gratuito</t>
  </si>
  <si>
    <t>Si, actualizado</t>
  </si>
  <si>
    <t>Si, sin actualizar</t>
  </si>
  <si>
    <t>Si, permanente</t>
  </si>
  <si>
    <t>Si, ocasionalmente</t>
  </si>
  <si>
    <t>Uso de Servicio Cloud para trabajar, backups
(Dropbox, OneDrive)</t>
  </si>
  <si>
    <t>Tienes un software muy adecuado para sacarle partido al equipamiento.</t>
  </si>
  <si>
    <t>Tienes que sacarle partido, si no lo estás haciendo ya</t>
  </si>
  <si>
    <t>Tienes un software bastante adecuado para sacarle partido al equipamiento.</t>
  </si>
  <si>
    <t>Urge</t>
  </si>
  <si>
    <t>Tienes que sacarle partido y tener garantizada la seguridad (copias y antivirus)</t>
  </si>
  <si>
    <t>Tienes que actualizarte urgentemente primando la seguridad por encima de todo</t>
  </si>
  <si>
    <t>Tienes que actualizarte primando la seguridad por encima de todo</t>
  </si>
  <si>
    <t>Formación</t>
  </si>
  <si>
    <t>MOOC</t>
  </si>
  <si>
    <t>Asistencia a eventos</t>
  </si>
  <si>
    <t>Área</t>
  </si>
  <si>
    <t>Importancia</t>
  </si>
  <si>
    <t>Urgencia</t>
  </si>
  <si>
    <t>Técnicas de mi negocio</t>
  </si>
  <si>
    <t>Necesidad concreta</t>
  </si>
  <si>
    <t>Área de especialidad</t>
  </si>
  <si>
    <t>Digital</t>
  </si>
  <si>
    <t>Idiomas</t>
  </si>
  <si>
    <t>Habilidades transversales</t>
  </si>
  <si>
    <t>Visión de negocio</t>
  </si>
  <si>
    <t>Importancia en tu desarrollo</t>
  </si>
  <si>
    <t>Déficit que tienes</t>
  </si>
  <si>
    <t>Alto</t>
  </si>
  <si>
    <t>Medio</t>
  </si>
  <si>
    <t>Bajo</t>
  </si>
  <si>
    <t>¿ Urgencia en cubrir ?</t>
  </si>
  <si>
    <t>T</t>
  </si>
  <si>
    <t>H</t>
  </si>
  <si>
    <t>V</t>
  </si>
  <si>
    <t>I</t>
  </si>
  <si>
    <t>D</t>
  </si>
  <si>
    <t>Déficit</t>
  </si>
  <si>
    <t>Total</t>
  </si>
  <si>
    <t>Presencial/Blended - Especializada</t>
  </si>
  <si>
    <t>Online - Especializada</t>
  </si>
  <si>
    <t>Prioridad</t>
  </si>
  <si>
    <t>¿ Qué vas a hacer ?</t>
  </si>
  <si>
    <t>Ej</t>
  </si>
  <si>
    <t>Conocimientos en Big Data</t>
  </si>
  <si>
    <t>Programa Ejecutivo Big Data en EOI</t>
  </si>
  <si>
    <t>Tipos de formación que puedes elegir para cubrir tus necesidades</t>
  </si>
  <si>
    <t>Recomendaciones en formación</t>
  </si>
  <si>
    <t xml:space="preserve"> Análisis de software</t>
  </si>
  <si>
    <t>Evento</t>
  </si>
  <si>
    <t>Tipo de evento</t>
  </si>
  <si>
    <t>Periodicidad</t>
  </si>
  <si>
    <t>Interés</t>
  </si>
  <si>
    <t>Semanal</t>
  </si>
  <si>
    <t>Quincenal</t>
  </si>
  <si>
    <t>Mensual</t>
  </si>
  <si>
    <t>Semestral</t>
  </si>
  <si>
    <t>Bi/Trimestral</t>
  </si>
  <si>
    <t>Anual</t>
  </si>
  <si>
    <t>Mi empresa</t>
  </si>
  <si>
    <t>Sector</t>
  </si>
  <si>
    <t>Asociación / Colegio Profesional</t>
  </si>
  <si>
    <t>Club o Plataforma</t>
  </si>
  <si>
    <t>Evento general</t>
  </si>
  <si>
    <t>¿ Necesita
invitación ?</t>
  </si>
  <si>
    <t>¿ Tiene coste ?</t>
  </si>
  <si>
    <t>Recomendaciones en asistencia a eventos</t>
  </si>
  <si>
    <t>Técnico</t>
  </si>
  <si>
    <t>Liderazgo</t>
  </si>
  <si>
    <t>Negocio</t>
  </si>
  <si>
    <t>Estrategia</t>
  </si>
  <si>
    <t>Divulgación general</t>
  </si>
  <si>
    <t>Papel</t>
  </si>
  <si>
    <t>Electrónico</t>
  </si>
  <si>
    <t>1 semana</t>
  </si>
  <si>
    <t>6 meses</t>
  </si>
  <si>
    <t>3 meses</t>
  </si>
  <si>
    <t>1 mes</t>
  </si>
  <si>
    <t>PDF</t>
  </si>
  <si>
    <t>La importancia de las relaciones humanas</t>
  </si>
  <si>
    <t>¿ Cómo es tu relación profesional con tu jefe ?</t>
  </si>
  <si>
    <t>¿ Te apoyaría tu jefe si tomases la decisión de cambiar de trabajo ?</t>
  </si>
  <si>
    <t>¿ Te apoyaría tu jefe para encontrar un nuevo trabajo si tuviese que despedirte por razones ajenas a tu desempeño profesional (reestructuración organizativa, ERE, decisión de terceros) ?</t>
  </si>
  <si>
    <t>¿ Mantienes buena relación con tus jefes anteriores ? Si no es buena, ¿ qué ha impedido esa buena relación con alguno de ellos ?</t>
  </si>
  <si>
    <t>¿ Te recomendarían tus antiguos jefes para un puesto ?</t>
  </si>
  <si>
    <t>¿ Tenéis lo suficientemente separada vuestra relación profesional y personal ?</t>
  </si>
  <si>
    <t>Reflexiona sobre la relación con tus jefes</t>
  </si>
  <si>
    <t>Reflexiona sobre la relación con tus colaboradores (si los tienes)</t>
  </si>
  <si>
    <t>¿ Trabajas de manera consciente y habitual la comunicación con tu equipo ?</t>
  </si>
  <si>
    <t>¿ Consideras que tu equipo tiene buena opinión personal y profesional de ti ?</t>
  </si>
  <si>
    <t>¿ Tienes alguna relación especialmente mala con alguno de tus colaboradores ?</t>
  </si>
  <si>
    <t>¿ Está equilibrada tu relación con todos los colaboradores o tienes tendencia a tener mucha más relación con uno o varios de ellos ?</t>
  </si>
  <si>
    <t>¿ Crees que tus colaboradores te recomendarían como jefe a otras personas de otras organizaciones o de otras empresas ?</t>
  </si>
  <si>
    <t>Reflexiona sobre la relación con tus compañeros</t>
  </si>
  <si>
    <t>¿ Dedicas tiempo de calidad a reunirte con compañeros de tu empresa, más allá de los comités y reuniones de trabajo ? ¿ Utilizas, por ejemplo, las comidas como una manera de fomentar las relaciones con ellos ?</t>
  </si>
  <si>
    <t>¿ Te preocupas por ellos y sus problemas personales que te han comentado ?</t>
  </si>
  <si>
    <t>De tus 5 compañeros de trabajo que más admiras profesionalmente, ¿ cuántos te ficharían para su equipo ? ¿ cuántos te recomendarían para un trabajo ?</t>
  </si>
  <si>
    <t>¿ Tienes alguna relación con compañeros de trabajo realmente mala y que puede condicionar tu desarrollo profesional internamente o externamente ?</t>
  </si>
  <si>
    <t>Si te preguntase que eligieses a 5 compañeros de trabajo para llevarte a trabajar a un proyecto externo, ¿ tendrías claro quienes serían ?</t>
  </si>
  <si>
    <t>¿ Habitualmente tienes relaciones más allá del día a día profesional con clientes, proveedores ?</t>
  </si>
  <si>
    <t>¿ Fomentas reuniones de manera periódica con potenciales proveedores (consultoras, empresas tecnológicas, marketing …) con independencia de que tengas presupuesto para abordar proyectos con ellos ?</t>
  </si>
  <si>
    <t>¿ Participas en foros o eventos de tu sector donde te puedes relacionar  con otros profesionales ?</t>
  </si>
  <si>
    <t>¿ Perteneces a alguna asociación o club profesional ?</t>
  </si>
  <si>
    <t>¿ Tienes una red de Linkedin diversa, con profesionales más allá de tus compañeros de empresa ?</t>
  </si>
  <si>
    <t>¿ Mantienes el contacto con tus compañeros de cursos de formación, MBAs, universidad, colegio … ?</t>
  </si>
  <si>
    <t>Reflexiona sobre la relación con tu ecosistema profesional externo</t>
  </si>
  <si>
    <t>Ideas para mejorar tus relaciones con el ecosistema profesional externo</t>
  </si>
  <si>
    <t xml:space="preserve">- Intenta quedar a comer al menos 1 vez al mes con alguien del ecosistema externo.
- Identifica el evento anual más relevante del sector o de tu área de interés profesional e intenta asistir a él. Muchas veces asistir a estos eventos, aunque sean de pago, es fácil de conseguir a través de una invitación de los patrocinadores del evento o participantes (eso también se consigue por relaciones personales 😉)
- Asiste una vez al trimestre a algún evento profesional.
- Reúnete una vez al semestre con los principales proveedores o consultoras de tu sector con los que tengas relación. Compartir con ellos tu visión o necesidades les permite saber a ellos qué pueden ofrecerte, y saber en qué trabajan ellos y que puedas saber cómo te pueden ayudar en tu actividad.
- Define un criterio “no restrictivo” para aceptar a las personas que te pidan formar parte de tu red de LinkedIn. Invita a tu red a las personas con las que tengas relación personal.
- Pon orden en tu agenda del móvil: acostúmbrate a guardar bien organizados los contactos y a hacer backups de los contactos.
- Manda un mensaje de despedida cuando cambias de posición o empresa a las personas con las que has trabajado en esa etapa.
- Recibe, dentro de tus posibilidades y con un criterio de selección, a las empresas que tengan interés en reunirse contigo. Muchos profesionales tienen ademas de un objetivo de ventas, otro de contactos con potenciales clientes. 
- Y sobre todo, si alguien de tu entorno necesita ayuda profesional por un problema serio, nunca le des la espalda: tú podrías ser el próximo que necesites ayuda, y no sabes lo que duele que te cierren las puertas cuando necesitas ayuda. </t>
  </si>
  <si>
    <t>Elige prioridad de mejora</t>
  </si>
  <si>
    <t>Principio 3</t>
  </si>
  <si>
    <t>Principio 4</t>
  </si>
  <si>
    <t>Se persona, no personaje</t>
  </si>
  <si>
    <t>Analiza hasta que punto se impone tu personaje a tu persona</t>
  </si>
  <si>
    <t>¿ Sueles cambiar de forma de ser en función del trabajo que realizas, el puesto que ocupas o la empresa o unidad en la que trabajas ?</t>
  </si>
  <si>
    <t>¿ Tienes un comportamiento radicalmente diferente en tu vida profesional respecto a la personal ?</t>
  </si>
  <si>
    <t>¿ Eres capaz de generar relaciones personales en un puesto y mantenerlas después de abandonarlo ?</t>
  </si>
  <si>
    <t>¿ Tienes claro que muchos de los beneficios que tienes en tu puesto actual desaparecerán al dejarlo ? ¿ Hasta que punto te condiciona eso tu próximo paso profesional ?</t>
  </si>
  <si>
    <t>Una muy profunda y dura de responder: ¿ Te consideras superado por tu puesto ?</t>
  </si>
  <si>
    <t>¿ Quién controla a quién: la persona al personaje o viceversa ?</t>
  </si>
  <si>
    <t>Define qué vas a hacer para mejorar en esta faceta</t>
  </si>
  <si>
    <t>Principio 5</t>
  </si>
  <si>
    <t>Cultiva el espíritu de servicio</t>
  </si>
  <si>
    <t>Define qué vas a hacer para mejorar en tu espíritu de servicio</t>
  </si>
  <si>
    <t>Ideas para mejorar tu espíritu de servicio</t>
  </si>
  <si>
    <t>Escribe tu Plan de mejora en hardware y software</t>
  </si>
  <si>
    <t>¿ Qué vas a hacer para mejorar tus relaciones ?</t>
  </si>
  <si>
    <t>Siempre he distinguido a las personas en el ámbito laboral por su espíritu de servicio. Y esto no tiene nada que ver con el cargo o nivel que ocupa en la organización. En mi caso siempre he entendido y practicado que un líder está al servicio de su equipo, no el equipo a su servicio. Para para mi es una actitud clave que además en el caso de los procesos de reinvención es muy importante porque demuestra que detrás de esa persona hay una capacidad de flexibilidad y sobre todo una seguridad en sí mismo, algo crítico a la hora de abordar cambios. Y podéis ver esto en todos los segmentos de la vida profesional y personal.</t>
  </si>
  <si>
    <t>A lo largo de la carrera profesional, muchas veces es difícil no caer en la tentación de interpretar el “personaje” asociado a tu cargo o puesto profesional. Es lógico que, en el desempeño de un puesto, un profesional tenga que asumir algunos comportamientos más propios del puesto que de su forma de ser. Esto es normal, pero hay que tener mucho cuidado cuando se abandona ese puesto, para “no llevarse puesto el disfraz del personaje“. Esta es una de las mayores trabas que tienen muchos directivos cuando tienen que abandonar las empresas en las que han desempeñado puestos importantes. ¿ Me llamaban o cogían el teléfono por quién era o por el puesto que ocupaba ? ¿ Y ahora quién digo que soy ? Hay que guardar un gran equilibrio en este tema para poder armonizar al máximo el binomio “persona-personaje”, y sobre todo entender que el personaje es una ocupación temporal que disfrutamos en usufructo, mientras que seremos la persona toda nuestra vida</t>
  </si>
  <si>
    <t>Muchos profesionales confían y ceden totalmente su desarrollo a su empresa, dependiendo totalmente de su política de desarrollo, recursos y evolución. Esta postura puede acabar abocando al profesional a que su futuro dependa totalmente de los planes de su empresa y de las personas que la dirigen en cada momento (recordemos que en las empresas las personas cambian). En general, las empresas no quieren tener ese control total, porque en muchos casos, esa situación puede ser contraproducente incluso para la propia empresa. El protagonista de tu desarrollo eres tú, y por tanto también tienes que ser el “gestor” del mismo, más allá de que tu empresa te apoye en el mismo</t>
  </si>
  <si>
    <t>¿ En qué fortalezas te puedes apoyar para tener más oportunidades en el futuro ?</t>
  </si>
  <si>
    <t>Seguir permanentemente las tendencias que permitan estar al día de negocios, tecnologías o capacidades puede ser una herramienta clave para tu desarrollo profesional. Para elegir estas temáticas es importante que tengas en cuenta también tu DAFO. Tras tener claras las temáticas a seguir, tienes que elegir a través de qué fuentes de información lo vas a hacer.</t>
  </si>
  <si>
    <t>Elige las fuentes de información a seguir entre webs, newsletters, cuentas de Twitter o perfiles en Linkedin</t>
  </si>
  <si>
    <t>Valorar la utilidad de tener las siguientes herramientas
RELLENAR TODOS LOS CAMPOS</t>
  </si>
  <si>
    <t>Las herramientas tecnológicas son una gran ayuda para el desarrollo profesional. Invertir económicamente en ellas y además dedicar tiempo a aprender su uso, y por qué no, dominarlas, puede ser un factor diferencial en el proceso de reinvención. Es importante tener en cuenta que disponer de equipamiento tecnológico propio más allá del que te facilita tu empresa es crítico: no se puede depender totalmente del equipamiento de tu empresa, cada vez más limitado por las políticas de seguridad corporativas. Además abandonar un trabajo y no disponer de equipamiento informático puede ser un gran problema</t>
  </si>
  <si>
    <t>Herramientas - Software</t>
  </si>
  <si>
    <t>Copia de seguridad del smartphone (frecuente)</t>
  </si>
  <si>
    <t>Copia de seguridad del ordenador  (frecuente)</t>
  </si>
  <si>
    <t>Estás un poco desactualizado. Puedes estar en riesgo en lo relativo a seguridad</t>
  </si>
  <si>
    <t>Estás muy desactualizado. Puedes estar en riesgo en lo relativo a seguridad</t>
  </si>
  <si>
    <t>Piensa en:
1) Si inviertes en hardware nuevo, piensa que a veces invertir un poco más al principio aumenta la vida útil del dispositivo (tamaño del disco duro, GB de RAM, procesador ...) que puede ser reutilizado en otro miembro de la familia o vendido como de segunda mano
2) Invertir en equipamiento propio es muy importante. Te permite aprender más porque las empresas poco a poco están limitando el acceso a aplicaciones ajenas a su actividad. Además en caso de abandonar tu empresa, tiene un riesgo importante si no tienes equipamiento propio, tanto por la inversión que tendrás que hacer como por el coste en tiempo de selección y adaptación al nuevo equipamiento.
3) Disponer de una conexión a internet potente tanto en casa (fibra o ADSL de alta velocidad según tu país, región) y en movilidad (4G y tarifa de datos adecuada) es también crítico para sacarle partido a tus servicios
4) Discrimina tu equipamiento entre gama ALTA, MEDIA y BAJA. Aunque este criterio es muy subjetivo, te puede ayudar también a tener que hacer una reflexión alrededor de qué equipamiento tienes</t>
  </si>
  <si>
    <t>Piensa en:
1) Disponer de software actualizado y registrado para tu actividad es muy importante.
2) Para sacarle partido al uso de este software, Youtube está lleno de muy buenos tutoriales que explican las funcionalidades concretas para mejorar su experiencia de uso
3) El uso del correo electrónico personal es importante. Si vas a comenzar una carrera profesional por cuenta propia, tienes que considerar utilizar un correo profesional porque los gratuitos tienen muchas limitaciones en el entorno profesional (considerados spam muchas veces)
4) Hay algunos programas de productividad importantes que tienes que tener en cuenta:
   - Cuaderno digital: Evernote, One Note, Google Keep
   - Calendario: Google Calendar, Outlook, Calendar
   - Mensajería: Slack, Teams, Telegram
   - Gestión de proyectos: Trello
5) Tener actualizada y con copia de seguridad tu agenda de contactos es muy importante</t>
  </si>
  <si>
    <t>No tengo</t>
  </si>
  <si>
    <t>La formación complementa la información para poder estar al día. Una buena estrategia de formación es crítica para tu desarrollo profesional. Para ello debes tener una buena idenficación de tus necesiades formativas para decidir luego cómo cubrir esas carencias. En el siguiente formulario te voy a ayudar a preparar tu plan. Tendrás que anotar las necesidades concretas que tienes (ver ejemplo) y definir  cada necesidad de acuerdo a una serie de opciones que la caracterizan. El formulario te dirá qué tipo de formación necesitas y su prioridad y finalmente debes concretar cómo vas a cubrir la formación</t>
  </si>
  <si>
    <t>1) Realizar un MOOC es una obligación hoy en día. Te permitirá ver la formación de otra manera. Prueba en:
     - www.coursera.com
     - www.edx.com
     - www.miriadax.net
2) En EOI (www.eoi.es) tienes una gran opción de formación ejecutiva y de postgrado donde puedes cubrir muchas de tus necesidades en capacidades transversales (MBAs, Executive, Master in Digital Business), digitales (Transformación Digital, Big Data, Blockchain, Ciberseguridad, ...) y técnicas (Gestión de proyectos, Logística, Sostenibilidad, ...) . Además se ofrecen ayudas y bonificaciones para muchos colectivos (mujeres directivas, jóvenes, desempleados y acuerdos con gobiernos locales para promocionar programas regionales)
3) Cada vez más, las grandes escuelas de negocio mundiales están fomentando la formación online. HBS Online es una de las principales referencias
4) El aprendizaje de idiomas, especialmente el inglés, es un tema crítico. Prueba los nuevos métodos online (app Duolingo, Babbel, Busuu, Memrise, Rosseta Stone ...)</t>
  </si>
  <si>
    <t>Asistir a eventos es una manera muy importante de adquirir conocimientos, información y aumentar tu red de contactos. Para ello es importante tener una buena información de los que hay en tu ciudad y definir a qué eventos vas a asistir periódicamente. Es importante que tengas en cuenta que la agenda profesional y familiar está ya cargada, por lo que deberías elegir bien los que más te pueden interesar y dejar bloqueada con antelación tu agenda para poder asistir.</t>
  </si>
  <si>
    <t>1) Hay que tener muy claro qué necesidades vas a poder cubrir con la asistencia a eventos. Esto no va de ir por ir.
2) También tienes que valorar qué tiempo tienes y que franjas de tu agenda puedes dedicar a ellos (no olvidar las obligaciones familiares)
3) Apuntarse a todo y no asistir a nada finalmente, no es tener una estrategia de asistencia a eventos. Es mejor abarcar menos y ser cumplidor.
4) Los eventos son una magnífica oportunidad para conocer personas o profundizar en relaciones personales con los conocidos
5) Los eventos también pueden ser una gran oportunidad para presentar tus ideas, dar conferencias y tener visibilidad. No la desaproveches si tienes oportunidad</t>
  </si>
  <si>
    <t>Ser un profesional, no solamente consiste en hacer una serie de tareas de manera independiente. Los profesionales vivimos dentro de un ecosistema donde las relaciones son claves: tus jefes, colaboradores, compañeros, proveedores, clientes … e incluso competidores del sector, son para ti referencias importantes en tu desarrollo. Y muchas veces se tratan esas relaciones desde el cortoplacismo más absoluto, sin valorar el impacto que nuestras exigencias tienen en la otra persona o empresa y si para que nosotros ganemos, el otro tiene que perder si o si. Recuerdo un gran jefe que me ayudo en mi formación que me dijo: “cuando negocies con alguien calcula tanto tu cuenta de resultados como la de la otra empresa o persona“. Las relaciones personales que he construido a lo largo de mi carrera profesional son para mi uno de mis mayores activos profesionales y personales. Preocuparse por construirlas y cuidarlas, debe ser una prioridad máxima de un profesional</t>
  </si>
  <si>
    <t>Analiza cómo son tus relaciones humanas con los diferentes colectivos con los que te relacionas en tu vida profesional. Prioriza entre las áreas</t>
  </si>
  <si>
    <t>Este formulario está diseñado para ayudar a los profesionales a tener más éxito en un futuro proceso de reinvención. Para ello he preparado una pequeña guía que permita trabajar los primeros 5 principios que planteo en mi libro "EL MISTERIO DE REINVENTARSE"</t>
  </si>
  <si>
    <t>Define tus temas a seguir y tus fuentes de información</t>
  </si>
  <si>
    <t>¿ Cómo estás de herramientas hardware y software ?</t>
  </si>
  <si>
    <t>Define tu plan de formación</t>
  </si>
  <si>
    <t>Guía de asistencia a eventos</t>
  </si>
  <si>
    <t>¿ Cómo mejorar las relaciones humanas en el trabajo ?</t>
  </si>
  <si>
    <t>¿ Eres persona o personaje ?</t>
  </si>
  <si>
    <t>¿ Cómo cultivar el espíritu de servicio ?</t>
  </si>
  <si>
    <t>Tus 5 libros de referencia</t>
  </si>
  <si>
    <t>¿ Cuándo lo comienzo ?</t>
  </si>
  <si>
    <t>Formato</t>
  </si>
  <si>
    <t>Autor</t>
  </si>
  <si>
    <t>Libro / Película</t>
  </si>
  <si>
    <t>Mejora Personal</t>
  </si>
  <si>
    <t>Libros y Películas</t>
  </si>
  <si>
    <t>Los libros siempre han sido una gran fuente de conocimiento personal y profesional. El lanzamiento de los servicios de ebooks ha permitido tener un mayor acceso en disponibilidad y coste a libros interesantes. También hay películas y series que nos ayudan a entender mejor ciertas capacidades y cómo ponerlas en marcha. Creo que merece la pena que te prepares tu lista de libros a leer en los próximos meses.</t>
  </si>
  <si>
    <t>Prepara tu biblioteca de libros y películas</t>
  </si>
  <si>
    <t>Cómo preparar tu plan</t>
  </si>
  <si>
    <t>¿ Qué amenazas puedes  tener que frenen tu futuro profesional ?</t>
  </si>
  <si>
    <t>¿ Tienes en propiedad (no por tu empresa) estos equipamientos ? ¿ Qué antigüedad tienen ?
Seleccionar del menú desplegable - RELLENAR TODOS LOS CAMPOS</t>
  </si>
  <si>
    <t>BD</t>
  </si>
  <si>
    <t>DB</t>
  </si>
  <si>
    <t>sd</t>
  </si>
  <si>
    <t>sdsa</t>
  </si>
  <si>
    <t>Youtube / App Idiomas</t>
  </si>
  <si>
    <t>MOOC / App Idiomas</t>
  </si>
  <si>
    <t>Posible formato
(aproximado)</t>
  </si>
  <si>
    <t>Sé persona, no personaje</t>
  </si>
  <si>
    <t>Jefe</t>
  </si>
  <si>
    <t>Colaboradores</t>
  </si>
  <si>
    <t>Compañeros</t>
  </si>
  <si>
    <t>Ecosistema profesional externo</t>
  </si>
  <si>
    <t>Acción a desarrollar</t>
  </si>
  <si>
    <t>Nombre y apellidos</t>
  </si>
  <si>
    <t>vicentedelosrios@líderesydigitales.com</t>
  </si>
  <si>
    <t>¿ Dónde comprar "El Misterio de Reinventarse" ? Puedes verlo aquí</t>
  </si>
  <si>
    <t>https://elmisteriodereinventarse.com/donde-comprar-emdr/</t>
  </si>
  <si>
    <r>
      <rPr>
        <b/>
        <sz val="14"/>
        <color theme="1"/>
        <rFont val="Calibri"/>
        <family val="2"/>
        <scheme val="minor"/>
      </rPr>
      <t>¿ En qué temáticas te tienes que formar ?</t>
    </r>
    <r>
      <rPr>
        <sz val="14"/>
        <color theme="1"/>
        <rFont val="Calibri"/>
        <family val="2"/>
        <scheme val="minor"/>
      </rPr>
      <t xml:space="preserve">
Anota tus principales necesidades, completa las preguntas alrededor de cada necesidad y obtendrás la recomendación. Concluye indicando cómo vas a cubir la carencia</t>
    </r>
  </si>
  <si>
    <r>
      <rPr>
        <b/>
        <sz val="14"/>
        <color theme="1"/>
        <rFont val="Calibri"/>
        <family val="2"/>
        <scheme val="minor"/>
      </rPr>
      <t>¿ Asistes a eventos periódicamente ?</t>
    </r>
    <r>
      <rPr>
        <sz val="14"/>
        <color theme="1"/>
        <rFont val="Calibri"/>
        <family val="2"/>
        <scheme val="minor"/>
      </rPr>
      <t xml:space="preserve">
Haz un ejercicio de investigar los eventos que puede haber en tu empresa, sector o de otro tipo que pueden aportarte valor en tu desarrollo profesional</t>
    </r>
  </si>
  <si>
    <r>
      <rPr>
        <b/>
        <sz val="16"/>
        <color theme="1"/>
        <rFont val="Calibri"/>
        <family val="2"/>
        <scheme val="minor"/>
      </rPr>
      <t>¿ Qué libros te van a ayudar a cubrir algunos de los déficits en desarrollo que tienes o ponerte al día  en algún tema ?</t>
    </r>
    <r>
      <rPr>
        <sz val="16"/>
        <color theme="1"/>
        <rFont val="Calibri"/>
        <family val="2"/>
        <scheme val="minor"/>
      </rPr>
      <t xml:space="preserve">
Haz un ejercicio de recopilación de los libros que pueden ser interesantes.</t>
    </r>
  </si>
  <si>
    <t>¿ Qué oportunidades tienes para poder mejorar profesionalmente ?</t>
  </si>
  <si>
    <t>Piensa en:
- Webs de consultoras: McKinsey, BCG, EY, Accenture, Bain, PwC, Arthur D. Little, ATKearney ...
- Webs de Escuelas de Negocio: Harvard Business Review, INSEAD, IESE, Wharton, Stanford, IMD, MIT, Kellogg ...
- Revistas de negocios: The Economist, Forbes, Inc, Time, ...
- Referencias tecnológicas: Xataka, Engadget, Business Insider ...
- Otras referencias:
    www.weforum.org
    www.seekingalpha.com
    www.businessinsider.com
    www.statista.com
    www.cbinsights.com
    www.visualcapitalist.com
    www.singularityhub.com
    www.thinkwithgoogle.com</t>
  </si>
  <si>
    <t>Recomendaciones Software</t>
  </si>
  <si>
    <t>Recomendaciones en libros y películas</t>
  </si>
  <si>
    <t>1) Crear una buena biblioteca de gestión es un gran activo para un profesional
2) Deberías tener tu lista de referencia, los que más te han marcado. Abajo te dejo un espacio para que los anotes
3) Recomendar o regalar un libro que te ha impactado, es uno de los mejores favores que puedes hacer a un amigo, colaborador o compañero
4) Crear una librería de clips de películas con temas profesionales que puedas usar en presentaciones</t>
  </si>
  <si>
    <t>Ejemplo de libros de interés para crear tu biblioteca/videoteca profesional</t>
  </si>
  <si>
    <t>No cedas el control total de tu desarrollo profesional a tu empresa - DAFO DIGITAL</t>
  </si>
  <si>
    <r>
      <t xml:space="preserve">¿ Qué necesitas mejorar </t>
    </r>
    <r>
      <rPr>
        <b/>
        <sz val="14"/>
        <color theme="1"/>
        <rFont val="Calibri"/>
        <family val="2"/>
        <scheme val="minor"/>
      </rPr>
      <t>digitalmente</t>
    </r>
    <r>
      <rPr>
        <sz val="14"/>
        <color theme="1"/>
        <rFont val="Calibri"/>
        <family val="2"/>
        <scheme val="minor"/>
      </rPr>
      <t xml:space="preserve"> para poder tener más oportunidades en el futuro ?</t>
    </r>
  </si>
  <si>
    <r>
      <t xml:space="preserve">¿ A qué problemas te puedes enfrentar por </t>
    </r>
    <r>
      <rPr>
        <b/>
        <sz val="14"/>
        <color theme="1"/>
        <rFont val="Calibri"/>
        <family val="2"/>
        <scheme val="minor"/>
      </rPr>
      <t xml:space="preserve">no ser digital </t>
    </r>
    <r>
      <rPr>
        <sz val="14"/>
        <color theme="1"/>
        <rFont val="Calibri"/>
        <family val="2"/>
        <scheme val="minor"/>
      </rPr>
      <t xml:space="preserve"> ?</t>
    </r>
  </si>
  <si>
    <r>
      <t xml:space="preserve">¿ Qué </t>
    </r>
    <r>
      <rPr>
        <b/>
        <sz val="14"/>
        <color theme="1"/>
        <rFont val="Calibri"/>
        <family val="2"/>
        <scheme val="minor"/>
      </rPr>
      <t>competencias o recursos digitales</t>
    </r>
    <r>
      <rPr>
        <sz val="14"/>
        <color theme="1"/>
        <rFont val="Calibri"/>
        <family val="2"/>
        <scheme val="minor"/>
      </rPr>
      <t xml:space="preserve"> tienes
para conseguir tu objetivo en el corto-medio plazo ?</t>
    </r>
  </si>
  <si>
    <r>
      <t xml:space="preserve">¿ Qué opciones ves en el corto-medio plazo para aprovechar </t>
    </r>
    <r>
      <rPr>
        <b/>
        <sz val="14"/>
        <color theme="1"/>
        <rFont val="Calibri"/>
        <family val="2"/>
        <scheme val="minor"/>
      </rPr>
      <t xml:space="preserve">tu transformación digital </t>
    </r>
    <r>
      <rPr>
        <sz val="14"/>
        <color theme="1"/>
        <rFont val="Calibri"/>
        <family val="2"/>
        <scheme val="minor"/>
      </rPr>
      <t>?</t>
    </r>
  </si>
  <si>
    <t>Piensa en:
- Los nuevos proyectos digitales que surgen en tu organización
- Las nuevas oportunidades de formación en digital
- Las ayudas para inversión en tecnología
- Tu nivel digital en comparación con el resto de compañeros
- Las oportunidades de desarrollo profesional asociadas a la digitalización
- Las potenciales exigencias de competencias digitales en tu puesto actual
- Las personas que te pueden ayudar a ser más digital
- El acceso a fuentes de información sobre temas digitales</t>
  </si>
  <si>
    <t>Análisis interno - Digital</t>
  </si>
  <si>
    <t>Análisis externo - Digital</t>
  </si>
  <si>
    <r>
      <t xml:space="preserve">Este contenido </t>
    </r>
    <r>
      <rPr>
        <b/>
        <u/>
        <sz val="16"/>
        <color theme="1"/>
        <rFont val="Calibri (Cuerpo)"/>
      </rPr>
      <t>no es propiamente del libro "El Misterio de Reinventarse"</t>
    </r>
    <r>
      <rPr>
        <sz val="16"/>
        <color theme="1"/>
        <rFont val="Calibri"/>
        <family val="2"/>
        <scheme val="minor"/>
      </rPr>
      <t>, sino que lo he creado para disponer de una herramienta para realizar también tu DAFO Digital</t>
    </r>
  </si>
  <si>
    <t>Hardware</t>
  </si>
  <si>
    <t>Nombre de equipo</t>
  </si>
  <si>
    <t>Tipo de Dispositivo</t>
  </si>
  <si>
    <t>¿ Tiene más de 5 años ?</t>
  </si>
  <si>
    <t>Precio estimado</t>
  </si>
  <si>
    <t>Fecha de compra</t>
  </si>
  <si>
    <t>Tu inversión anual
en Hardware</t>
  </si>
  <si>
    <t>Denominación tuya para recordar</t>
  </si>
  <si>
    <t>Pincha en la celda
y elige de la lista</t>
  </si>
  <si>
    <t>Para que no se te olvide
(sólo para ti)</t>
  </si>
  <si>
    <t>Mi ordenador</t>
  </si>
  <si>
    <t>Ordenador 2</t>
  </si>
  <si>
    <t>Ordenador Portátil</t>
  </si>
  <si>
    <t>Ordenador 3</t>
  </si>
  <si>
    <t>Móvil 1</t>
  </si>
  <si>
    <t>Móvil</t>
  </si>
  <si>
    <t>Móvil 2</t>
  </si>
  <si>
    <t>Tablet 1</t>
  </si>
  <si>
    <t>TV 1</t>
  </si>
  <si>
    <t>SmartTV</t>
  </si>
  <si>
    <t>TV 2</t>
  </si>
  <si>
    <t>Proyector</t>
  </si>
  <si>
    <t>Batería Externa</t>
  </si>
  <si>
    <t>Batería externa</t>
  </si>
  <si>
    <t>% de Hardware
sobre total inversión</t>
  </si>
  <si>
    <t>Cámara Digital</t>
  </si>
  <si>
    <t>Micrófono</t>
  </si>
  <si>
    <t>Conectividad</t>
  </si>
  <si>
    <t>Paquete o Servicio</t>
  </si>
  <si>
    <t>Tipo de conexión</t>
  </si>
  <si>
    <t>Tipo de cuota</t>
  </si>
  <si>
    <t>Cuota periódica</t>
  </si>
  <si>
    <t>Fecha de pago</t>
  </si>
  <si>
    <t>Tu inversión anual
en Conectividad</t>
  </si>
  <si>
    <t>Mensual, Anual, semanal</t>
  </si>
  <si>
    <t>Precio que pagas</t>
  </si>
  <si>
    <t>Paquete Fusión</t>
  </si>
  <si>
    <t>Paquete de Fibra, móvil y TV</t>
  </si>
  <si>
    <t>Línea Móvil 1</t>
  </si>
  <si>
    <t>Línea móvil incluida en paquete teleco</t>
  </si>
  <si>
    <t>Línea Móvil 2</t>
  </si>
  <si>
    <t>Línea móvil con datos</t>
  </si>
  <si>
    <t>Línea Móvil 3</t>
  </si>
  <si>
    <t>Línea móvil prepago (consumo aprox. periodo)</t>
  </si>
  <si>
    <t>Línea 2ª vivienda</t>
  </si>
  <si>
    <t>Línea fija sin banda ancha</t>
  </si>
  <si>
    <t>% de Conectividad
sobre total inversión</t>
  </si>
  <si>
    <t>Servicios digitales</t>
  </si>
  <si>
    <t>Servicio</t>
  </si>
  <si>
    <t>Tipo de servicio</t>
  </si>
  <si>
    <t>Tu inversión anual
en Servicios digitales</t>
  </si>
  <si>
    <t>Mensual, Anual, semanal, trimestral o compra</t>
  </si>
  <si>
    <t>TV+</t>
  </si>
  <si>
    <t>Streaming Video (Netflix, HBO, Prime, Youtube, Filmin, TV+)</t>
  </si>
  <si>
    <t>Spotify</t>
  </si>
  <si>
    <t>Música y podcasts</t>
  </si>
  <si>
    <t>Office</t>
  </si>
  <si>
    <t>Ofimática (Office, Microsoft 365, …)</t>
  </si>
  <si>
    <t>Dropbox</t>
  </si>
  <si>
    <t>Almacenamiento en la nube (Dropbox, iCloud, )</t>
  </si>
  <si>
    <t>Hosting Web</t>
  </si>
  <si>
    <t>Hosting web</t>
  </si>
  <si>
    <t>Dominios</t>
  </si>
  <si>
    <t>Streamyard</t>
  </si>
  <si>
    <t>Videoconferencia (Zoom, Webex, …)</t>
  </si>
  <si>
    <t>HBR</t>
  </si>
  <si>
    <t>Periodicos o Revistas o webs contenidos</t>
  </si>
  <si>
    <t>El Mundo</t>
  </si>
  <si>
    <t>Orbyt</t>
  </si>
  <si>
    <t>Telva</t>
  </si>
  <si>
    <t>BoF</t>
  </si>
  <si>
    <t>iCloud</t>
  </si>
  <si>
    <t>% de Servicios Digitales
sobre total inversión</t>
  </si>
  <si>
    <t>Amazon Prime</t>
  </si>
  <si>
    <t>Metricool</t>
  </si>
  <si>
    <t>Otras Herramientas empresariales</t>
  </si>
  <si>
    <t>1Password</t>
  </si>
  <si>
    <t>Final Cut Pro</t>
  </si>
  <si>
    <t>Creación contenidos (Adobe, Photoshop, Final Cut, Canva, …)</t>
  </si>
  <si>
    <t>Compra</t>
  </si>
  <si>
    <t>CleanMyMac</t>
  </si>
  <si>
    <t>Google WorkSpace</t>
  </si>
  <si>
    <t>Correo Electrónico (Gmail de Pago, Google Workspace, …)</t>
  </si>
  <si>
    <t>Gmail One</t>
  </si>
  <si>
    <t>Tu inversión anual
en Seguros</t>
  </si>
  <si>
    <t>Seguro de móvil 1</t>
  </si>
  <si>
    <t>Seguro de móvil</t>
  </si>
  <si>
    <t>Trimestral</t>
  </si>
  <si>
    <t>Seguro de móvil 2</t>
  </si>
  <si>
    <t>Seguro de ordenador 1</t>
  </si>
  <si>
    <t>Seguro de ordenador</t>
  </si>
  <si>
    <t>Alarma de casa</t>
  </si>
  <si>
    <t>Alarma</t>
  </si>
  <si>
    <t>Seguro TV</t>
  </si>
  <si>
    <t>Seguro de electrodoméstico</t>
  </si>
  <si>
    <t>% de Seguros
sobre total inversión</t>
  </si>
  <si>
    <t>Servicios Digitales</t>
  </si>
  <si>
    <t>Ocio</t>
  </si>
  <si>
    <t>Profesional</t>
  </si>
  <si>
    <t>Almacenamiento</t>
  </si>
  <si>
    <t>eCommerce</t>
  </si>
  <si>
    <t>Total inversión anual</t>
  </si>
  <si>
    <t>Seguridad</t>
  </si>
  <si>
    <t>INSTRUCCIONES:
1) Borra los datos de ejemplo que tienes en la hoja a medida que vas rellenando cada apartado. No te preocupes que está protegida.
2) Rellena cada campo:
En la primera columna pon un nombre a tu elección para distinguir el equipo, servicio o conexión que estás incorporando.
Por cada registro tienes que elegir en las siguientes menús desplegables de cada celda, el tipo de recurso, si es más antiguo de 5 años (sólo en hardware) y la frecuencia de pago. Luego en el precio, pon la cantidad que recuerdas que pagas o pagaste.
3) He incorporado más filas para que se pueda adaptar a personas que dispongan de mucha inversión. Es importante que las filas que no usen no contengan ningún dato y que las que vayas utilizar tengan todas las columnas completas. Si por algún motivo, necesitas más filas, por favor agrupa en una línea varios servicios.
4) Verás que a medida que vas introduciendo datos, se va calculando la inversión anual
5) Lo he llamado inversión, aunque algunas partidas serían economicamente más gastos, porque considero que todo el dinero que empleas en tecnología te ayuda a mejorar tus competencias digitales.
6) Para los cálculos he estimado que se amortizan los equipos en 5 años, y que si el hardware es más antiguo ya ha sido amortizado.
7) Tienes una última columna para que apuntes para control, la fecha de compra o la fecha en la que pagas la cuota periódica. Así no se te olvida.</t>
  </si>
  <si>
    <t>©Líderes y Digitales - 2024</t>
  </si>
  <si>
    <r>
      <rPr>
        <b/>
        <sz val="20"/>
        <color theme="1"/>
        <rFont val="Calibri (Cuerpo)"/>
      </rPr>
      <t>TU INVERSIÓN DIGITAL</t>
    </r>
    <r>
      <rPr>
        <sz val="16"/>
        <color theme="1"/>
        <rFont val="Calibri"/>
        <family val="2"/>
        <scheme val="minor"/>
      </rPr>
      <t xml:space="preserve">
Te ayudamos a estimar cuánto estás invirtiendo en tecnologia en tu hogar
(Este contenido no está incluido en El Misterio de Reinventarse. Ha sido desarrollado posteriormente)	</t>
    </r>
  </si>
  <si>
    <t>Prepara tu DAFO General</t>
  </si>
  <si>
    <t>Prepara tu DAFO Digital</t>
  </si>
  <si>
    <t>Tu inversión digital</t>
  </si>
  <si>
    <t/>
  </si>
  <si>
    <t>Gestión de Redes Sociales</t>
  </si>
  <si>
    <t>Juegos online</t>
  </si>
  <si>
    <t>Router WIFI (no de operador)</t>
  </si>
  <si>
    <t>Cuotas ecommerce (Entrega gratis, …)</t>
  </si>
  <si>
    <t>Smartwach / Pulsera actividad</t>
  </si>
  <si>
    <t>Disco Duro</t>
  </si>
  <si>
    <t>Aplicaciones de fitness (Fitness +, Fitbit Premium, …)</t>
  </si>
  <si>
    <t>Gafas de realidad virtual</t>
  </si>
  <si>
    <t>Servidor</t>
  </si>
  <si>
    <t>Herramientas colaborativas (Trello, Slack, Miro, …)</t>
  </si>
  <si>
    <t>Cámara video externa PC</t>
  </si>
  <si>
    <t>Línea fija con banda ancha</t>
  </si>
  <si>
    <t>Revistas profesionales</t>
  </si>
  <si>
    <t>Línea móvil sin datos</t>
  </si>
  <si>
    <t>Otros seguros</t>
  </si>
  <si>
    <t>Paquetes extras de TV</t>
  </si>
  <si>
    <t>Paquete de Fibra y móvil</t>
  </si>
  <si>
    <t>Método de adquisición</t>
  </si>
  <si>
    <t>Puede ser compra o renting</t>
  </si>
  <si>
    <t>Renting Mensual</t>
  </si>
  <si>
    <t>Renting anual</t>
  </si>
  <si>
    <t>Si más de 5 años, consideramos que está ya amortizado o si se ya está  en propiedad por haber finalizado el renting</t>
  </si>
  <si>
    <t>Precio al que lo compraste
o cuota de renting
mensual o anual</t>
  </si>
  <si>
    <t>Móvil en Renting</t>
  </si>
  <si>
    <t>Cuotas de RRSS (LinkedIn, X, …)</t>
  </si>
  <si>
    <t>Este fichero contiene diferentes formularios para que prepares tu plan alrededor de los 5 puntos que propongo. Las hojas están bloqueadas y solamente puedes escribir en las celdas que tienes que rellenar. En unos casos te tocará escribir y en otros elegir la opción que mejor corresponda. En la hoja de Herramientas y Formación he incorporado un pequeño algoritmo para que te de información de tu estado y prioridades de trabajo.
Cuando acabes de rellenar todas las hojas, es posible que prefieras convertir el fichero en PDF o imprimirlo en papel y poder trabajar con él directamente. Si seleccionar simultáneamente todas las hojas del fichero, podrás imprimirlo en PDF y guardarlo en un único fichero
Espero que te sea de utilidad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</si>
</sst>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45" x14ac:knownFonts="1">
    <font>
      <sz val="12"/>
      <color theme="1"/>
      <name val="Calibri"/>
      <family val="2"/>
      <scheme val="minor"/>
    </font>
    <font>
      <u/>
      <sz val="12"/>
      <color theme="10"/>
      <name val="Calibri"/>
      <family val="2"/>
      <scheme val="minor"/>
    </font>
    <font>
      <sz val="12"/>
      <color theme="1"/>
      <name val="Calibri"/>
      <family val="2"/>
      <scheme val="minor"/>
    </font>
    <font>
      <sz val="16"/>
      <color theme="1"/>
      <name val="Calibri"/>
      <family val="2"/>
      <scheme val="minor"/>
    </font>
    <font>
      <sz val="12"/>
      <color rgb="FFFF0000"/>
      <name val="Calibri"/>
      <family val="2"/>
      <scheme val="minor"/>
    </font>
    <font>
      <b/>
      <sz val="12"/>
      <color theme="1"/>
      <name val="Calibri"/>
      <family val="2"/>
      <scheme val="minor"/>
    </font>
    <font>
      <u/>
      <sz val="16"/>
      <color theme="10"/>
      <name val="Calibri"/>
      <family val="2"/>
      <scheme val="minor"/>
    </font>
    <font>
      <u/>
      <sz val="16"/>
      <color theme="4"/>
      <name val="Calibri"/>
      <family val="2"/>
      <scheme val="minor"/>
    </font>
    <font>
      <b/>
      <sz val="16"/>
      <color theme="0"/>
      <name val="Calibri"/>
      <family val="2"/>
      <scheme val="minor"/>
    </font>
    <font>
      <sz val="18"/>
      <color theme="0"/>
      <name val="Calibri"/>
      <family val="2"/>
      <scheme val="minor"/>
    </font>
    <font>
      <u/>
      <sz val="18"/>
      <color theme="0"/>
      <name val="Calibri"/>
      <family val="2"/>
      <scheme val="minor"/>
    </font>
    <font>
      <b/>
      <sz val="16"/>
      <color theme="1"/>
      <name val="Calibri"/>
      <family val="2"/>
      <scheme val="minor"/>
    </font>
    <font>
      <sz val="16"/>
      <color rgb="FFFFCFF5"/>
      <name val="Calibri"/>
      <family val="2"/>
      <scheme val="minor"/>
    </font>
    <font>
      <sz val="16"/>
      <color theme="5" tint="0.59999389629810485"/>
      <name val="Calibri"/>
      <family val="2"/>
      <scheme val="minor"/>
    </font>
    <font>
      <sz val="14"/>
      <color theme="1"/>
      <name val="Calibri"/>
      <family val="2"/>
      <scheme val="minor"/>
    </font>
    <font>
      <sz val="13"/>
      <color theme="1"/>
      <name val="Calibri"/>
      <family val="2"/>
      <scheme val="minor"/>
    </font>
    <font>
      <sz val="16"/>
      <color rgb="FF80D3D6"/>
      <name val="Calibri"/>
      <family val="2"/>
      <scheme val="minor"/>
    </font>
    <font>
      <sz val="16"/>
      <color rgb="FFD5FC79"/>
      <name val="Calibri"/>
      <family val="2"/>
      <scheme val="minor"/>
    </font>
    <font>
      <b/>
      <sz val="14"/>
      <color theme="1"/>
      <name val="Calibri"/>
      <family val="2"/>
      <scheme val="minor"/>
    </font>
    <font>
      <sz val="16"/>
      <color theme="0"/>
      <name val="Calibri"/>
      <family val="2"/>
      <scheme val="minor"/>
    </font>
    <font>
      <i/>
      <sz val="14"/>
      <color theme="1"/>
      <name val="Calibri"/>
      <family val="2"/>
      <scheme val="minor"/>
    </font>
    <font>
      <b/>
      <i/>
      <sz val="13"/>
      <color theme="1"/>
      <name val="Calibri"/>
      <family val="2"/>
      <scheme val="minor"/>
    </font>
    <font>
      <b/>
      <u/>
      <sz val="18"/>
      <color theme="0"/>
      <name val="Calibri"/>
      <family val="2"/>
      <scheme val="minor"/>
    </font>
    <font>
      <sz val="14"/>
      <color theme="0"/>
      <name val="Calibri"/>
      <family val="2"/>
      <scheme val="minor"/>
    </font>
    <font>
      <sz val="38"/>
      <color rgb="FF000000"/>
      <name val="Calibri"/>
      <family val="2"/>
      <scheme val="minor"/>
    </font>
    <font>
      <sz val="16"/>
      <color rgb="FFFF8AD8"/>
      <name val="Calibri"/>
      <family val="2"/>
      <scheme val="minor"/>
    </font>
    <font>
      <sz val="16"/>
      <color rgb="FFFF9300"/>
      <name val="Calibri"/>
      <family val="2"/>
      <scheme val="minor"/>
    </font>
    <font>
      <sz val="16"/>
      <color rgb="FF0DB4A3"/>
      <name val="Calibri"/>
      <family val="2"/>
      <scheme val="minor"/>
    </font>
    <font>
      <sz val="16"/>
      <color rgb="FF9FBC59"/>
      <name val="Calibri"/>
      <family val="2"/>
      <scheme val="minor"/>
    </font>
    <font>
      <b/>
      <u/>
      <sz val="16"/>
      <color theme="1"/>
      <name val="Calibri (Cuerpo)"/>
    </font>
    <font>
      <b/>
      <sz val="12"/>
      <color theme="0"/>
      <name val="Calibri"/>
      <family val="2"/>
      <scheme val="minor"/>
    </font>
    <font>
      <b/>
      <sz val="18"/>
      <color rgb="FF305496"/>
      <name val="Calibri"/>
      <family val="2"/>
      <scheme val="minor"/>
    </font>
    <font>
      <sz val="10"/>
      <color theme="1"/>
      <name val="Calibri"/>
      <family val="2"/>
      <scheme val="minor"/>
    </font>
    <font>
      <b/>
      <sz val="18"/>
      <color theme="9" tint="-0.249977111117893"/>
      <name val="Calibri"/>
      <family val="2"/>
      <scheme val="minor"/>
    </font>
    <font>
      <b/>
      <sz val="18"/>
      <color rgb="FFEE7D30"/>
      <name val="Calibri"/>
      <family val="2"/>
      <scheme val="minor"/>
    </font>
    <font>
      <b/>
      <sz val="18"/>
      <color rgb="FFC00000"/>
      <name val="Calibri"/>
      <family val="2"/>
      <scheme val="minor"/>
    </font>
    <font>
      <b/>
      <sz val="18"/>
      <color theme="0"/>
      <name val="Calibri"/>
      <family val="2"/>
      <scheme val="minor"/>
    </font>
    <font>
      <b/>
      <sz val="18"/>
      <color theme="1"/>
      <name val="Calibri"/>
      <family val="2"/>
      <scheme val="minor"/>
    </font>
    <font>
      <sz val="18"/>
      <color theme="1"/>
      <name val="Calibri"/>
      <family val="2"/>
      <scheme val="minor"/>
    </font>
    <font>
      <u/>
      <sz val="20"/>
      <color theme="10"/>
      <name val="Calibri"/>
      <family val="2"/>
      <scheme val="minor"/>
    </font>
    <font>
      <b/>
      <sz val="20"/>
      <color theme="1"/>
      <name val="Calibri (Cuerpo)"/>
    </font>
    <font>
      <sz val="12"/>
      <color rgb="FF000000"/>
      <name val="Calibri"/>
      <family val="2"/>
      <scheme val="minor"/>
    </font>
    <font>
      <sz val="20"/>
      <color theme="1"/>
      <name val="Calibri"/>
      <family val="2"/>
      <scheme val="minor"/>
    </font>
    <font>
      <b/>
      <sz val="20"/>
      <color theme="1"/>
      <name val="Calibri"/>
      <family val="2"/>
      <scheme val="minor"/>
    </font>
    <font>
      <u/>
      <sz val="18"/>
      <color theme="10"/>
      <name val="Calibri"/>
      <family val="2"/>
      <scheme val="minor"/>
    </font>
  </fonts>
  <fills count="43">
    <fill>
      <patternFill patternType="none"/>
    </fill>
    <fill>
      <patternFill patternType="gray125"/>
    </fill>
    <fill>
      <patternFill patternType="solid">
        <fgColor rgb="FFFFFF00"/>
        <bgColor indexed="64"/>
      </patternFill>
    </fill>
    <fill>
      <patternFill patternType="solid">
        <fgColor rgb="FFF9FDB7"/>
        <bgColor indexed="64"/>
      </patternFill>
    </fill>
    <fill>
      <patternFill patternType="solid">
        <fgColor theme="0" tint="-0.14999847407452621"/>
        <bgColor indexed="64"/>
      </patternFill>
    </fill>
    <fill>
      <patternFill patternType="solid">
        <fgColor theme="1"/>
        <bgColor indexed="64"/>
      </patternFill>
    </fill>
    <fill>
      <patternFill patternType="solid">
        <fgColor rgb="FFFFCFF5"/>
        <bgColor indexed="64"/>
      </patternFill>
    </fill>
    <fill>
      <patternFill patternType="solid">
        <fgColor theme="5" tint="0.59999389629810485"/>
        <bgColor indexed="64"/>
      </patternFill>
    </fill>
    <fill>
      <patternFill patternType="solid">
        <fgColor rgb="FFD4FC9B"/>
        <bgColor indexed="64"/>
      </patternFill>
    </fill>
    <fill>
      <patternFill patternType="solid">
        <fgColor rgb="FFBEEEDE"/>
        <bgColor indexed="64"/>
      </patternFill>
    </fill>
    <fill>
      <patternFill patternType="solid">
        <fgColor rgb="FF0070C0"/>
        <bgColor indexed="64"/>
      </patternFill>
    </fill>
    <fill>
      <patternFill patternType="solid">
        <fgColor theme="0"/>
        <bgColor indexed="64"/>
      </patternFill>
    </fill>
    <fill>
      <patternFill patternType="solid">
        <fgColor rgb="FFFF0000"/>
        <bgColor indexed="64"/>
      </patternFill>
    </fill>
    <fill>
      <patternFill patternType="solid">
        <fgColor rgb="FF8EFA00"/>
        <bgColor indexed="64"/>
      </patternFill>
    </fill>
    <fill>
      <patternFill patternType="solid">
        <fgColor rgb="FFE0EEEC"/>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rgb="FF942193"/>
        <bgColor indexed="64"/>
      </patternFill>
    </fill>
    <fill>
      <patternFill patternType="solid">
        <fgColor rgb="FFFFE1F2"/>
        <bgColor indexed="64"/>
      </patternFill>
    </fill>
    <fill>
      <patternFill patternType="solid">
        <fgColor rgb="FF00A2FF"/>
        <bgColor indexed="64"/>
      </patternFill>
    </fill>
    <fill>
      <patternFill patternType="solid">
        <fgColor rgb="FFD7EBFF"/>
        <bgColor indexed="64"/>
      </patternFill>
    </fill>
    <fill>
      <patternFill patternType="solid">
        <fgColor theme="4" tint="-0.249977111117893"/>
        <bgColor indexed="64"/>
      </patternFill>
    </fill>
    <fill>
      <patternFill patternType="solid">
        <fgColor rgb="FFCAD3FF"/>
        <bgColor indexed="64"/>
      </patternFill>
    </fill>
    <fill>
      <patternFill patternType="solid">
        <fgColor rgb="FF750074"/>
        <bgColor indexed="64"/>
      </patternFill>
    </fill>
    <fill>
      <patternFill patternType="solid">
        <fgColor rgb="FFB31863"/>
        <bgColor indexed="64"/>
      </patternFill>
    </fill>
    <fill>
      <patternFill patternType="solid">
        <fgColor rgb="FFFF3093"/>
        <bgColor indexed="64"/>
      </patternFill>
    </fill>
    <fill>
      <patternFill patternType="solid">
        <fgColor rgb="FFFF8AD8"/>
        <bgColor indexed="64"/>
      </patternFill>
    </fill>
    <fill>
      <patternFill patternType="solid">
        <fgColor rgb="FF13E6D0"/>
        <bgColor indexed="64"/>
      </patternFill>
    </fill>
    <fill>
      <patternFill patternType="solid">
        <fgColor rgb="FFFFDFF6"/>
        <bgColor indexed="64"/>
      </patternFill>
    </fill>
    <fill>
      <patternFill patternType="solid">
        <fgColor rgb="FFFFEBD5"/>
        <bgColor indexed="64"/>
      </patternFill>
    </fill>
    <fill>
      <patternFill patternType="solid">
        <fgColor rgb="FFFF9300"/>
        <bgColor indexed="64"/>
      </patternFill>
    </fill>
    <fill>
      <patternFill patternType="solid">
        <fgColor theme="1" tint="0.499984740745262"/>
        <bgColor indexed="64"/>
      </patternFill>
    </fill>
    <fill>
      <patternFill patternType="solid">
        <fgColor rgb="FF305496"/>
        <bgColor indexed="64"/>
      </patternFill>
    </fill>
    <fill>
      <patternFill patternType="solid">
        <fgColor theme="4" tint="0.79998168889431442"/>
        <bgColor indexed="64"/>
      </patternFill>
    </fill>
    <fill>
      <patternFill patternType="solid">
        <fgColor theme="2"/>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5"/>
        <bgColor indexed="64"/>
      </patternFill>
    </fill>
    <fill>
      <patternFill patternType="solid">
        <fgColor rgb="FFEE7D30"/>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C00000"/>
        <bgColor indexed="64"/>
      </patternFill>
    </fill>
    <fill>
      <patternFill patternType="solid">
        <fgColor rgb="FFF9FEB7"/>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s>
  <cellStyleXfs count="3">
    <xf numFmtId="0" fontId="0" fillId="0" borderId="0"/>
    <xf numFmtId="0" fontId="1" fillId="0" borderId="0" applyNumberFormat="0" applyFill="0" applyBorder="0" applyAlignment="0" applyProtection="0"/>
    <xf numFmtId="9" fontId="2" fillId="0" borderId="0" applyFont="0" applyFill="0" applyBorder="0" applyAlignment="0" applyProtection="0"/>
  </cellStyleXfs>
  <cellXfs count="393">
    <xf numFmtId="0" fontId="0" fillId="0" borderId="0" xfId="0"/>
    <xf numFmtId="0" fontId="3" fillId="0" borderId="0" xfId="0" applyFont="1"/>
    <xf numFmtId="0" fontId="3" fillId="0" borderId="0" xfId="0" applyFont="1" applyAlignment="1">
      <alignment vertical="center"/>
    </xf>
    <xf numFmtId="0" fontId="3" fillId="0" borderId="0" xfId="0" applyFont="1" applyAlignment="1">
      <alignment horizontal="right"/>
    </xf>
    <xf numFmtId="0" fontId="3" fillId="0" borderId="0" xfId="0" applyFont="1" applyAlignment="1">
      <alignment wrapText="1"/>
    </xf>
    <xf numFmtId="0" fontId="0" fillId="0" borderId="0" xfId="0" applyAlignment="1">
      <alignment vertical="center"/>
    </xf>
    <xf numFmtId="0" fontId="0" fillId="0" borderId="0" xfId="0" applyAlignment="1">
      <alignment horizontal="center"/>
    </xf>
    <xf numFmtId="0" fontId="11" fillId="0" borderId="0" xfId="0" applyFont="1" applyAlignment="1">
      <alignment horizontal="center"/>
    </xf>
    <xf numFmtId="0" fontId="14" fillId="6"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9"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0" fillId="0" borderId="0" xfId="0" applyAlignment="1">
      <alignment vertical="center" textRotation="90"/>
    </xf>
    <xf numFmtId="0" fontId="0" fillId="0" borderId="0" xfId="0" applyAlignment="1">
      <alignment horizontal="center" vertical="top" wrapText="1"/>
    </xf>
    <xf numFmtId="0" fontId="14" fillId="18"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0" borderId="0" xfId="0" applyFont="1" applyAlignment="1">
      <alignment vertical="center" wrapText="1"/>
    </xf>
    <xf numFmtId="0" fontId="6" fillId="0" borderId="0" xfId="1" applyFont="1" applyAlignment="1" applyProtection="1">
      <alignment horizontal="right" vertical="center"/>
    </xf>
    <xf numFmtId="0" fontId="3" fillId="0" borderId="0" xfId="0" applyFont="1" applyAlignment="1">
      <alignment horizontal="center"/>
    </xf>
    <xf numFmtId="0" fontId="14" fillId="20" borderId="8" xfId="0" applyFont="1" applyFill="1" applyBorder="1" applyAlignment="1">
      <alignment horizontal="center" vertical="center" wrapText="1"/>
    </xf>
    <xf numFmtId="0" fontId="14" fillId="20" borderId="9" xfId="0" applyFont="1" applyFill="1" applyBorder="1" applyAlignment="1">
      <alignment horizontal="center" vertical="center" wrapText="1"/>
    </xf>
    <xf numFmtId="0" fontId="14" fillId="20" borderId="10" xfId="0" applyFont="1" applyFill="1" applyBorder="1" applyAlignment="1">
      <alignment horizontal="center" vertical="center" wrapText="1"/>
    </xf>
    <xf numFmtId="0" fontId="14" fillId="22" borderId="10" xfId="0" applyFont="1" applyFill="1" applyBorder="1" applyAlignment="1">
      <alignment horizontal="center" vertical="center" wrapText="1"/>
    </xf>
    <xf numFmtId="0" fontId="0" fillId="0" borderId="0" xfId="0" applyAlignment="1">
      <alignment horizontal="center" vertical="center"/>
    </xf>
    <xf numFmtId="0" fontId="14" fillId="20" borderId="13" xfId="0" applyFont="1" applyFill="1" applyBorder="1" applyAlignment="1">
      <alignment horizontal="center" vertical="center" wrapText="1"/>
    </xf>
    <xf numFmtId="0" fontId="15" fillId="0" borderId="6" xfId="0" applyFont="1" applyBorder="1" applyAlignment="1">
      <alignment vertical="center" wrapText="1"/>
    </xf>
    <xf numFmtId="0" fontId="15" fillId="16" borderId="2" xfId="0" applyFont="1" applyFill="1" applyBorder="1" applyAlignment="1" applyProtection="1">
      <alignment horizontal="center" vertical="center" wrapText="1"/>
      <protection locked="0"/>
    </xf>
    <xf numFmtId="0" fontId="15" fillId="0" borderId="7" xfId="0" applyFont="1" applyBorder="1" applyAlignment="1">
      <alignment horizontal="center" vertical="center" wrapText="1"/>
    </xf>
    <xf numFmtId="0" fontId="15" fillId="4" borderId="1" xfId="0" applyFont="1" applyFill="1" applyBorder="1" applyAlignment="1" applyProtection="1">
      <alignment horizontal="center" vertical="center" wrapText="1"/>
      <protection locked="0"/>
    </xf>
    <xf numFmtId="0" fontId="0" fillId="0" borderId="0" xfId="0" quotePrefix="1" applyAlignment="1">
      <alignment vertical="center"/>
    </xf>
    <xf numFmtId="164" fontId="0" fillId="0" borderId="0" xfId="0" applyNumberFormat="1" applyAlignment="1">
      <alignment horizontal="center" vertical="center"/>
    </xf>
    <xf numFmtId="0" fontId="14" fillId="20" borderId="1" xfId="0" applyFont="1" applyFill="1" applyBorder="1" applyAlignment="1">
      <alignment horizontal="center" vertical="center" wrapText="1"/>
    </xf>
    <xf numFmtId="0" fontId="15" fillId="0" borderId="8" xfId="0" applyFont="1" applyBorder="1" applyAlignment="1">
      <alignment vertical="center" wrapText="1"/>
    </xf>
    <xf numFmtId="0" fontId="15" fillId="16" borderId="9" xfId="0" applyFont="1" applyFill="1" applyBorder="1" applyAlignment="1" applyProtection="1">
      <alignment horizontal="center" vertical="center" wrapText="1"/>
      <protection locked="0"/>
    </xf>
    <xf numFmtId="0" fontId="15" fillId="16" borderId="7" xfId="0" applyFont="1" applyFill="1" applyBorder="1" applyAlignment="1">
      <alignment horizontal="center" vertical="center" wrapText="1"/>
    </xf>
    <xf numFmtId="9" fontId="0" fillId="0" borderId="0" xfId="0" applyNumberFormat="1" applyAlignment="1">
      <alignment vertical="center"/>
    </xf>
    <xf numFmtId="0" fontId="0" fillId="0" borderId="0" xfId="0" applyAlignment="1">
      <alignment horizontal="left" vertical="top"/>
    </xf>
    <xf numFmtId="0" fontId="0" fillId="0" borderId="1" xfId="0" applyBorder="1" applyAlignment="1">
      <alignment horizontal="center" vertical="center"/>
    </xf>
    <xf numFmtId="0" fontId="14" fillId="7" borderId="8"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4" fillId="7" borderId="6" xfId="0" applyFont="1" applyFill="1" applyBorder="1" applyAlignment="1">
      <alignment horizontal="center" vertical="center" wrapText="1"/>
    </xf>
    <xf numFmtId="0" fontId="20" fillId="15" borderId="8" xfId="0" applyFont="1" applyFill="1" applyBorder="1" applyAlignment="1">
      <alignment horizontal="center" vertical="center" wrapText="1"/>
    </xf>
    <xf numFmtId="0" fontId="20" fillId="15" borderId="4" xfId="0" applyFont="1" applyFill="1" applyBorder="1" applyAlignment="1">
      <alignment horizontal="center" vertical="center" wrapText="1"/>
    </xf>
    <xf numFmtId="0" fontId="4" fillId="0" borderId="0" xfId="0" applyFont="1" applyAlignment="1">
      <alignment horizontal="center" vertical="center"/>
    </xf>
    <xf numFmtId="1" fontId="4" fillId="0" borderId="0" xfId="0" applyNumberFormat="1" applyFont="1" applyAlignment="1">
      <alignment horizontal="center" vertical="center"/>
    </xf>
    <xf numFmtId="9" fontId="4" fillId="0" borderId="0" xfId="2" applyFont="1" applyAlignment="1" applyProtection="1">
      <alignment horizontal="center" vertical="center"/>
    </xf>
    <xf numFmtId="0" fontId="15" fillId="11" borderId="8" xfId="0" applyFont="1" applyFill="1" applyBorder="1" applyAlignment="1" applyProtection="1">
      <alignment horizontal="center" vertical="center" wrapText="1"/>
      <protection locked="0"/>
    </xf>
    <xf numFmtId="0" fontId="15" fillId="14" borderId="9" xfId="0" applyFont="1" applyFill="1" applyBorder="1" applyAlignment="1" applyProtection="1">
      <alignment horizontal="center" vertical="center" wrapText="1"/>
      <protection locked="0"/>
    </xf>
    <xf numFmtId="0" fontId="15" fillId="4" borderId="9" xfId="0" applyFont="1" applyFill="1" applyBorder="1" applyAlignment="1">
      <alignment horizontal="center" vertical="center" wrapText="1"/>
    </xf>
    <xf numFmtId="1" fontId="0" fillId="0" borderId="0" xfId="0" applyNumberFormat="1" applyAlignment="1">
      <alignment horizontal="center" vertical="center"/>
    </xf>
    <xf numFmtId="1" fontId="0" fillId="0" borderId="0" xfId="0" applyNumberFormat="1"/>
    <xf numFmtId="0" fontId="9" fillId="5" borderId="0" xfId="0" applyFont="1" applyFill="1"/>
    <xf numFmtId="0" fontId="14" fillId="8" borderId="8"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14" fillId="8" borderId="6" xfId="0" applyFont="1" applyFill="1" applyBorder="1" applyAlignment="1">
      <alignment horizontal="center" vertical="center" wrapText="1"/>
    </xf>
    <xf numFmtId="0" fontId="14" fillId="29" borderId="8" xfId="0" applyFont="1" applyFill="1" applyBorder="1" applyAlignment="1">
      <alignment horizontal="center" vertical="center" wrapText="1"/>
    </xf>
    <xf numFmtId="0" fontId="14" fillId="29" borderId="9" xfId="0" applyFont="1" applyFill="1" applyBorder="1" applyAlignment="1">
      <alignment horizontal="center" vertical="center" wrapText="1"/>
    </xf>
    <xf numFmtId="0" fontId="14" fillId="29" borderId="10" xfId="0" applyFont="1" applyFill="1" applyBorder="1" applyAlignment="1">
      <alignment horizontal="center" vertical="center" wrapText="1"/>
    </xf>
    <xf numFmtId="0" fontId="14" fillId="29" borderId="6" xfId="0" applyFont="1" applyFill="1" applyBorder="1" applyAlignment="1">
      <alignment horizontal="center" vertical="center" wrapText="1"/>
    </xf>
    <xf numFmtId="0" fontId="15" fillId="14" borderId="10" xfId="0" applyFont="1" applyFill="1" applyBorder="1" applyAlignment="1" applyProtection="1">
      <alignment horizontal="center" vertical="center" wrapText="1"/>
      <protection locked="0"/>
    </xf>
    <xf numFmtId="0" fontId="14" fillId="29" borderId="1" xfId="0" applyFont="1" applyFill="1" applyBorder="1" applyAlignment="1">
      <alignment horizontal="center" vertical="center" wrapText="1"/>
    </xf>
    <xf numFmtId="9" fontId="0" fillId="0" borderId="0" xfId="2" applyFont="1" applyAlignment="1" applyProtection="1">
      <alignment horizontal="center" vertical="center"/>
    </xf>
    <xf numFmtId="0" fontId="15" fillId="16" borderId="8" xfId="0" applyFont="1" applyFill="1" applyBorder="1" applyAlignment="1">
      <alignment horizontal="center" vertical="center"/>
    </xf>
    <xf numFmtId="0" fontId="15" fillId="16" borderId="9" xfId="0" applyFont="1" applyFill="1" applyBorder="1" applyAlignment="1">
      <alignment horizontal="center" vertical="top"/>
    </xf>
    <xf numFmtId="0" fontId="15" fillId="16" borderId="10" xfId="0" applyFont="1" applyFill="1" applyBorder="1" applyAlignment="1">
      <alignment horizontal="center" vertical="top"/>
    </xf>
    <xf numFmtId="0" fontId="15" fillId="16" borderId="1" xfId="0" applyFont="1" applyFill="1" applyBorder="1" applyAlignment="1" applyProtection="1">
      <alignment vertical="center" wrapText="1"/>
      <protection locked="0"/>
    </xf>
    <xf numFmtId="0" fontId="23" fillId="23" borderId="6" xfId="0" applyFont="1" applyFill="1" applyBorder="1" applyAlignment="1">
      <alignment horizontal="center" vertical="center" wrapText="1"/>
    </xf>
    <xf numFmtId="0" fontId="23" fillId="23" borderId="1" xfId="0" applyFont="1" applyFill="1" applyBorder="1" applyAlignment="1">
      <alignment horizontal="center" vertical="center" wrapText="1"/>
    </xf>
    <xf numFmtId="0" fontId="24" fillId="0" borderId="0" xfId="0" applyFont="1"/>
    <xf numFmtId="0" fontId="23" fillId="24" borderId="6" xfId="0" applyFont="1" applyFill="1" applyBorder="1" applyAlignment="1">
      <alignment horizontal="center" vertical="center" wrapText="1"/>
    </xf>
    <xf numFmtId="0" fontId="23" fillId="24" borderId="1" xfId="0" applyFont="1" applyFill="1" applyBorder="1" applyAlignment="1">
      <alignment horizontal="center" vertical="center" wrapText="1"/>
    </xf>
    <xf numFmtId="0" fontId="23" fillId="25" borderId="1" xfId="0" applyFont="1" applyFill="1" applyBorder="1" applyAlignment="1">
      <alignment horizontal="center" vertical="center" wrapText="1"/>
    </xf>
    <xf numFmtId="0" fontId="23" fillId="26" borderId="1" xfId="0" applyFont="1" applyFill="1" applyBorder="1" applyAlignment="1">
      <alignment horizontal="center" vertical="center" wrapText="1"/>
    </xf>
    <xf numFmtId="0" fontId="14" fillId="27" borderId="6" xfId="0" applyFont="1" applyFill="1" applyBorder="1" applyAlignment="1">
      <alignment horizontal="center" vertical="center" wrapText="1"/>
    </xf>
    <xf numFmtId="0" fontId="14" fillId="27" borderId="1" xfId="0" applyFont="1" applyFill="1" applyBorder="1" applyAlignment="1">
      <alignment horizontal="center" vertical="center" wrapText="1"/>
    </xf>
    <xf numFmtId="0" fontId="18" fillId="4" borderId="6" xfId="0" applyFont="1" applyFill="1" applyBorder="1" applyAlignment="1">
      <alignment horizontal="center" vertical="center" wrapText="1"/>
    </xf>
    <xf numFmtId="0" fontId="18" fillId="4" borderId="7" xfId="0" applyFont="1" applyFill="1" applyBorder="1" applyAlignment="1">
      <alignment horizontal="center" vertical="center" wrapText="1"/>
    </xf>
    <xf numFmtId="0" fontId="15" fillId="11" borderId="10" xfId="0" applyFont="1" applyFill="1" applyBorder="1" applyAlignment="1" applyProtection="1">
      <alignment horizontal="center" vertical="center" wrapText="1"/>
      <protection locked="0"/>
    </xf>
    <xf numFmtId="0" fontId="15" fillId="16" borderId="0" xfId="0" applyFont="1" applyFill="1" applyAlignment="1">
      <alignment horizontal="left" vertical="top" wrapText="1"/>
    </xf>
    <xf numFmtId="0" fontId="15" fillId="16" borderId="0" xfId="0" applyFont="1" applyFill="1" applyAlignment="1">
      <alignment horizontal="left" vertical="top"/>
    </xf>
    <xf numFmtId="0" fontId="23" fillId="31" borderId="4" xfId="0" applyFont="1" applyFill="1" applyBorder="1" applyAlignment="1">
      <alignment horizontal="center" vertical="center"/>
    </xf>
    <xf numFmtId="0" fontId="23" fillId="31" borderId="5" xfId="0" applyFont="1" applyFill="1" applyBorder="1" applyAlignment="1">
      <alignment horizontal="center" vertical="center"/>
    </xf>
    <xf numFmtId="0" fontId="32" fillId="34" borderId="1" xfId="0" applyFont="1" applyFill="1" applyBorder="1" applyAlignment="1">
      <alignment horizontal="center" vertical="top" wrapText="1"/>
    </xf>
    <xf numFmtId="0" fontId="0" fillId="33" borderId="1" xfId="0" applyFill="1" applyBorder="1" applyAlignment="1" applyProtection="1">
      <alignment horizontal="right"/>
      <protection locked="0"/>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3" fontId="0" fillId="0" borderId="1" xfId="0" applyNumberFormat="1" applyBorder="1" applyAlignment="1" applyProtection="1">
      <alignment horizontal="center"/>
      <protection locked="0"/>
    </xf>
    <xf numFmtId="14" fontId="0" fillId="0" borderId="1" xfId="0" applyNumberFormat="1" applyBorder="1" applyAlignment="1" applyProtection="1">
      <alignment horizontal="center"/>
      <protection locked="0"/>
    </xf>
    <xf numFmtId="0" fontId="0" fillId="0" borderId="1" xfId="0" applyBorder="1" applyProtection="1">
      <protection locked="0"/>
    </xf>
    <xf numFmtId="3" fontId="0" fillId="0" borderId="1" xfId="0" applyNumberFormat="1" applyBorder="1" applyProtection="1">
      <protection locked="0"/>
    </xf>
    <xf numFmtId="14" fontId="0" fillId="0" borderId="1" xfId="0" applyNumberFormat="1" applyBorder="1" applyProtection="1">
      <protection locked="0"/>
    </xf>
    <xf numFmtId="0" fontId="23" fillId="31" borderId="0" xfId="0" applyFont="1" applyFill="1" applyAlignment="1">
      <alignment horizontal="center" vertical="center"/>
    </xf>
    <xf numFmtId="0" fontId="0" fillId="36" borderId="1" xfId="0" applyFill="1" applyBorder="1" applyAlignment="1" applyProtection="1">
      <alignment horizontal="right"/>
      <protection locked="0"/>
    </xf>
    <xf numFmtId="4" fontId="0" fillId="0" borderId="8" xfId="0" applyNumberFormat="1" applyBorder="1" applyAlignment="1" applyProtection="1">
      <alignment horizontal="center"/>
      <protection locked="0"/>
    </xf>
    <xf numFmtId="4" fontId="0" fillId="0" borderId="0" xfId="0" applyNumberFormat="1" applyAlignment="1">
      <alignment horizontal="center"/>
    </xf>
    <xf numFmtId="3" fontId="0" fillId="0" borderId="8" xfId="0" applyNumberFormat="1" applyBorder="1" applyAlignment="1" applyProtection="1">
      <alignment horizontal="center"/>
      <protection locked="0"/>
    </xf>
    <xf numFmtId="0" fontId="23" fillId="31" borderId="1" xfId="0" applyFont="1" applyFill="1" applyBorder="1" applyAlignment="1">
      <alignment horizontal="center" vertical="center"/>
    </xf>
    <xf numFmtId="0" fontId="0" fillId="40" borderId="1" xfId="0" applyFill="1" applyBorder="1" applyAlignment="1" applyProtection="1">
      <alignment horizontal="right"/>
      <protection locked="0"/>
    </xf>
    <xf numFmtId="4" fontId="0" fillId="0" borderId="1" xfId="0" applyNumberFormat="1" applyBorder="1" applyAlignment="1" applyProtection="1">
      <alignment horizontal="center"/>
      <protection locked="0"/>
    </xf>
    <xf numFmtId="0" fontId="0" fillId="15" borderId="1" xfId="0" applyFill="1" applyBorder="1" applyAlignment="1" applyProtection="1">
      <alignment horizontal="right"/>
      <protection locked="0"/>
    </xf>
    <xf numFmtId="0" fontId="0" fillId="15" borderId="1" xfId="0" applyFill="1" applyBorder="1" applyProtection="1">
      <protection locked="0"/>
    </xf>
    <xf numFmtId="0" fontId="39" fillId="0" borderId="0" xfId="1" applyFont="1" applyAlignment="1" applyProtection="1">
      <alignment horizontal="center" vertical="center" wrapText="1"/>
      <protection locked="0"/>
    </xf>
    <xf numFmtId="0" fontId="0" fillId="0" borderId="0" xfId="0" applyAlignment="1">
      <alignment horizontal="left" wrapText="1"/>
    </xf>
    <xf numFmtId="0" fontId="39" fillId="0" borderId="0" xfId="1" applyFont="1" applyAlignment="1" applyProtection="1">
      <alignment vertical="center" wrapText="1"/>
      <protection locked="0"/>
    </xf>
    <xf numFmtId="4" fontId="41" fillId="0" borderId="0" xfId="0" applyNumberFormat="1" applyFont="1" applyAlignment="1">
      <alignment horizontal="center"/>
    </xf>
    <xf numFmtId="0" fontId="0" fillId="0" borderId="8" xfId="0" applyBorder="1" applyAlignment="1" applyProtection="1">
      <alignment horizontal="center" vertical="center"/>
      <protection locked="0"/>
    </xf>
    <xf numFmtId="0" fontId="38" fillId="0" borderId="0" xfId="0" applyFont="1" applyAlignment="1">
      <alignment vertical="center"/>
    </xf>
    <xf numFmtId="0" fontId="8" fillId="10" borderId="1" xfId="0" applyFont="1" applyFill="1" applyBorder="1" applyAlignment="1">
      <alignment horizontal="center"/>
    </xf>
    <xf numFmtId="0" fontId="5" fillId="0" borderId="0" xfId="0" applyFont="1" applyAlignment="1">
      <alignment horizontal="center"/>
    </xf>
    <xf numFmtId="0" fontId="38" fillId="16" borderId="8" xfId="0" applyFont="1" applyFill="1" applyBorder="1" applyAlignment="1">
      <alignment horizontal="left" vertical="center"/>
    </xf>
    <xf numFmtId="0" fontId="38" fillId="16" borderId="10" xfId="0" applyFont="1" applyFill="1" applyBorder="1" applyAlignment="1">
      <alignment horizontal="left" vertical="center"/>
    </xf>
    <xf numFmtId="0" fontId="44" fillId="0" borderId="8" xfId="1" applyFont="1" applyBorder="1" applyAlignment="1" applyProtection="1">
      <alignment horizontal="left" vertical="center"/>
    </xf>
    <xf numFmtId="0" fontId="44" fillId="0" borderId="9" xfId="1" applyFont="1" applyBorder="1" applyAlignment="1" applyProtection="1">
      <alignment horizontal="left" vertical="center"/>
    </xf>
    <xf numFmtId="0" fontId="44" fillId="0" borderId="10" xfId="1" applyFont="1" applyBorder="1" applyAlignment="1" applyProtection="1">
      <alignment horizontal="left" vertical="center"/>
    </xf>
    <xf numFmtId="0" fontId="44" fillId="0" borderId="1" xfId="1" applyFont="1" applyBorder="1" applyAlignment="1" applyProtection="1">
      <alignment horizontal="left" vertical="center"/>
    </xf>
    <xf numFmtId="0" fontId="3" fillId="0" borderId="0" xfId="0" applyFont="1" applyAlignment="1">
      <alignment horizontal="center" vertical="center" wrapText="1"/>
    </xf>
    <xf numFmtId="0" fontId="38" fillId="16" borderId="3" xfId="0" applyFont="1" applyFill="1" applyBorder="1" applyAlignment="1">
      <alignment horizontal="left" vertical="center"/>
    </xf>
    <xf numFmtId="0" fontId="38" fillId="16" borderId="5" xfId="0" applyFont="1" applyFill="1" applyBorder="1" applyAlignment="1">
      <alignment horizontal="left" vertical="center"/>
    </xf>
    <xf numFmtId="0" fontId="38" fillId="16" borderId="12" xfId="0" applyFont="1" applyFill="1" applyBorder="1" applyAlignment="1">
      <alignment horizontal="left" vertical="center"/>
    </xf>
    <xf numFmtId="0" fontId="38" fillId="16" borderId="11" xfId="0" applyFont="1" applyFill="1" applyBorder="1" applyAlignment="1">
      <alignment horizontal="left" vertical="center"/>
    </xf>
    <xf numFmtId="0" fontId="38" fillId="16" borderId="6" xfId="0" applyFont="1" applyFill="1" applyBorder="1" applyAlignment="1">
      <alignment horizontal="left" vertical="center"/>
    </xf>
    <xf numFmtId="0" fontId="38" fillId="16" borderId="7" xfId="0" applyFont="1" applyFill="1" applyBorder="1" applyAlignment="1">
      <alignment horizontal="left" vertical="center"/>
    </xf>
    <xf numFmtId="0" fontId="38" fillId="0" borderId="3" xfId="0" applyFont="1" applyBorder="1" applyAlignment="1">
      <alignment horizontal="center" vertical="center"/>
    </xf>
    <xf numFmtId="0" fontId="38" fillId="0" borderId="4" xfId="0" applyFont="1" applyBorder="1" applyAlignment="1">
      <alignment horizontal="center" vertical="center"/>
    </xf>
    <xf numFmtId="0" fontId="38" fillId="0" borderId="5" xfId="0" applyFont="1" applyBorder="1" applyAlignment="1">
      <alignment horizontal="center" vertical="center"/>
    </xf>
    <xf numFmtId="0" fontId="38" fillId="0" borderId="12" xfId="0" applyFont="1" applyBorder="1" applyAlignment="1">
      <alignment horizontal="center" vertical="center"/>
    </xf>
    <xf numFmtId="0" fontId="38" fillId="0" borderId="0" xfId="0" applyFont="1" applyAlignment="1">
      <alignment horizontal="center" vertical="center"/>
    </xf>
    <xf numFmtId="0" fontId="38" fillId="0" borderId="11" xfId="0" applyFont="1" applyBorder="1" applyAlignment="1">
      <alignment horizontal="center" vertical="center"/>
    </xf>
    <xf numFmtId="0" fontId="38" fillId="0" borderId="6" xfId="0" applyFont="1" applyBorder="1" applyAlignment="1">
      <alignment horizontal="center" vertical="center"/>
    </xf>
    <xf numFmtId="0" fontId="38" fillId="0" borderId="2" xfId="0" applyFont="1" applyBorder="1" applyAlignment="1">
      <alignment horizontal="center" vertical="center"/>
    </xf>
    <xf numFmtId="0" fontId="38" fillId="0" borderId="7" xfId="0" applyFont="1" applyBorder="1" applyAlignment="1">
      <alignment horizontal="center" vertical="center"/>
    </xf>
    <xf numFmtId="0" fontId="38" fillId="16" borderId="3" xfId="0" applyFont="1" applyFill="1" applyBorder="1" applyAlignment="1">
      <alignment horizontal="center" vertical="center" wrapText="1"/>
    </xf>
    <xf numFmtId="0" fontId="38" fillId="16" borderId="5" xfId="0" applyFont="1" applyFill="1" applyBorder="1" applyAlignment="1">
      <alignment horizontal="center" vertical="center" wrapText="1"/>
    </xf>
    <xf numFmtId="0" fontId="38" fillId="16" borderId="6" xfId="0" applyFont="1" applyFill="1" applyBorder="1" applyAlignment="1">
      <alignment horizontal="center" vertical="center" wrapText="1"/>
    </xf>
    <xf numFmtId="0" fontId="38" fillId="16" borderId="7" xfId="0" applyFont="1" applyFill="1" applyBorder="1" applyAlignment="1">
      <alignment horizontal="center" vertical="center" wrapText="1"/>
    </xf>
    <xf numFmtId="0" fontId="6" fillId="0" borderId="2" xfId="1" applyFont="1" applyBorder="1" applyAlignment="1" applyProtection="1">
      <alignment horizontal="right"/>
    </xf>
    <xf numFmtId="0" fontId="7" fillId="0" borderId="2" xfId="0" applyFont="1" applyBorder="1" applyAlignment="1">
      <alignment horizontal="right"/>
    </xf>
    <xf numFmtId="0" fontId="6" fillId="0" borderId="0" xfId="1" applyFont="1" applyAlignment="1" applyProtection="1">
      <alignment horizontal="right" vertical="center"/>
    </xf>
    <xf numFmtId="0" fontId="10" fillId="5" borderId="0" xfId="1" applyFont="1" applyFill="1" applyAlignment="1" applyProtection="1">
      <alignment horizontal="center"/>
    </xf>
    <xf numFmtId="0" fontId="9" fillId="5" borderId="0" xfId="0" applyFont="1" applyFill="1" applyAlignment="1">
      <alignment horizontal="left"/>
    </xf>
    <xf numFmtId="0" fontId="43" fillId="0" borderId="8" xfId="0" applyFont="1" applyBorder="1" applyAlignment="1">
      <alignment horizontal="center"/>
    </xf>
    <xf numFmtId="0" fontId="43" fillId="0" borderId="9" xfId="0" applyFont="1" applyBorder="1" applyAlignment="1">
      <alignment horizontal="center"/>
    </xf>
    <xf numFmtId="0" fontId="43" fillId="0" borderId="10" xfId="0" applyFont="1" applyBorder="1" applyAlignment="1">
      <alignment horizontal="center"/>
    </xf>
    <xf numFmtId="0" fontId="42" fillId="0" borderId="3" xfId="0" applyFont="1" applyBorder="1" applyAlignment="1">
      <alignment horizontal="left" vertical="top" wrapText="1"/>
    </xf>
    <xf numFmtId="0" fontId="42" fillId="0" borderId="4" xfId="0" applyFont="1" applyBorder="1" applyAlignment="1">
      <alignment horizontal="left" vertical="top"/>
    </xf>
    <xf numFmtId="0" fontId="42" fillId="0" borderId="5" xfId="0" applyFont="1" applyBorder="1" applyAlignment="1">
      <alignment horizontal="left" vertical="top"/>
    </xf>
    <xf numFmtId="0" fontId="42" fillId="0" borderId="12" xfId="0" applyFont="1" applyBorder="1" applyAlignment="1">
      <alignment horizontal="left" vertical="top"/>
    </xf>
    <xf numFmtId="0" fontId="42" fillId="0" borderId="0" xfId="0" applyFont="1" applyAlignment="1">
      <alignment horizontal="left" vertical="top"/>
    </xf>
    <xf numFmtId="0" fontId="42" fillId="0" borderId="11" xfId="0" applyFont="1" applyBorder="1" applyAlignment="1">
      <alignment horizontal="left" vertical="top"/>
    </xf>
    <xf numFmtId="0" fontId="42" fillId="0" borderId="6" xfId="0" applyFont="1" applyBorder="1" applyAlignment="1">
      <alignment horizontal="left" vertical="top"/>
    </xf>
    <xf numFmtId="0" fontId="42" fillId="0" borderId="2" xfId="0" applyFont="1" applyBorder="1" applyAlignment="1">
      <alignment horizontal="left" vertical="top"/>
    </xf>
    <xf numFmtId="0" fontId="42" fillId="0" borderId="7" xfId="0" applyFont="1" applyBorder="1" applyAlignment="1">
      <alignment horizontal="left" vertical="top"/>
    </xf>
    <xf numFmtId="0" fontId="38" fillId="0" borderId="8" xfId="0" applyFont="1" applyBorder="1" applyAlignment="1">
      <alignment horizontal="center" vertical="center"/>
    </xf>
    <xf numFmtId="0" fontId="38" fillId="0" borderId="9" xfId="0" applyFont="1" applyBorder="1" applyAlignment="1">
      <alignment horizontal="center" vertical="center"/>
    </xf>
    <xf numFmtId="0" fontId="38" fillId="0" borderId="10" xfId="0" applyFont="1" applyBorder="1" applyAlignment="1">
      <alignment horizontal="center" vertical="center"/>
    </xf>
    <xf numFmtId="0" fontId="0" fillId="0" borderId="1" xfId="0" applyBorder="1" applyAlignment="1">
      <alignment horizontal="center" vertical="center" textRotation="90"/>
    </xf>
    <xf numFmtId="0" fontId="14" fillId="9" borderId="3" xfId="0" applyFont="1" applyFill="1" applyBorder="1" applyAlignment="1">
      <alignment horizontal="center" vertical="center" wrapText="1"/>
    </xf>
    <xf numFmtId="0" fontId="14" fillId="9" borderId="4" xfId="0" applyFont="1" applyFill="1" applyBorder="1" applyAlignment="1">
      <alignment horizontal="center" vertical="center" wrapText="1"/>
    </xf>
    <xf numFmtId="0" fontId="14" fillId="9" borderId="5" xfId="0" applyFont="1" applyFill="1" applyBorder="1" applyAlignment="1">
      <alignment horizontal="center" vertical="center" wrapText="1"/>
    </xf>
    <xf numFmtId="0" fontId="14" fillId="9" borderId="6" xfId="0" applyFont="1" applyFill="1" applyBorder="1" applyAlignment="1">
      <alignment horizontal="center" vertical="center" wrapText="1"/>
    </xf>
    <xf numFmtId="0" fontId="14" fillId="9" borderId="2" xfId="0" applyFont="1" applyFill="1" applyBorder="1" applyAlignment="1">
      <alignment horizontal="center" vertical="center" wrapText="1"/>
    </xf>
    <xf numFmtId="0" fontId="14" fillId="9" borderId="7"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4" fillId="8" borderId="5" xfId="0" applyFont="1" applyFill="1" applyBorder="1" applyAlignment="1">
      <alignment horizontal="center" vertical="center" wrapText="1"/>
    </xf>
    <xf numFmtId="0" fontId="14" fillId="8" borderId="6"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4" fillId="8" borderId="7" xfId="0" applyFont="1" applyFill="1" applyBorder="1" applyAlignment="1">
      <alignment horizontal="center" vertical="center" wrapText="1"/>
    </xf>
    <xf numFmtId="0" fontId="15" fillId="16" borderId="1" xfId="0" applyFont="1" applyFill="1" applyBorder="1" applyAlignment="1">
      <alignment horizontal="left" vertical="top" wrapText="1"/>
    </xf>
    <xf numFmtId="0" fontId="15" fillId="16" borderId="1" xfId="0" applyFont="1" applyFill="1" applyBorder="1" applyAlignment="1">
      <alignment horizontal="left" vertical="top"/>
    </xf>
    <xf numFmtId="0" fontId="18" fillId="4" borderId="1" xfId="0" applyFont="1" applyFill="1" applyBorder="1" applyAlignment="1">
      <alignment horizontal="center" vertical="center"/>
    </xf>
    <xf numFmtId="0" fontId="15" fillId="0" borderId="8" xfId="0" applyFont="1" applyBorder="1" applyAlignment="1" applyProtection="1">
      <alignment horizontal="left" vertical="center" wrapText="1"/>
      <protection locked="0"/>
    </xf>
    <xf numFmtId="0" fontId="15" fillId="0" borderId="9" xfId="0" applyFont="1" applyBorder="1" applyAlignment="1" applyProtection="1">
      <alignment horizontal="left" vertical="center" wrapText="1"/>
      <protection locked="0"/>
    </xf>
    <xf numFmtId="0" fontId="15" fillId="0" borderId="10" xfId="0" applyFont="1" applyBorder="1" applyAlignment="1" applyProtection="1">
      <alignment horizontal="left" vertical="center" wrapText="1"/>
      <protection locked="0"/>
    </xf>
    <xf numFmtId="0" fontId="16" fillId="5" borderId="2" xfId="0" applyFont="1" applyFill="1" applyBorder="1" applyAlignment="1">
      <alignment horizontal="center"/>
    </xf>
    <xf numFmtId="0" fontId="17" fillId="5" borderId="2" xfId="0" applyFont="1" applyFill="1" applyBorder="1" applyAlignment="1">
      <alignment horizontal="center"/>
    </xf>
    <xf numFmtId="0" fontId="14" fillId="6" borderId="3" xfId="0" applyFont="1" applyFill="1" applyBorder="1" applyAlignment="1">
      <alignment horizontal="center" vertical="center" wrapText="1"/>
    </xf>
    <xf numFmtId="0" fontId="14" fillId="6" borderId="4"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4" fillId="6" borderId="7"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4" fillId="7" borderId="5" xfId="0" applyFont="1" applyFill="1" applyBorder="1" applyAlignment="1">
      <alignment horizontal="center" vertical="center" wrapText="1"/>
    </xf>
    <xf numFmtId="0" fontId="14" fillId="7" borderId="6"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4" fillId="7" borderId="7" xfId="0" applyFont="1" applyFill="1" applyBorder="1" applyAlignment="1">
      <alignment horizontal="center" vertical="center" wrapText="1"/>
    </xf>
    <xf numFmtId="0" fontId="11" fillId="0" borderId="8" xfId="0" applyFont="1" applyBorder="1" applyAlignment="1" applyProtection="1">
      <alignment horizontal="center"/>
      <protection locked="0"/>
    </xf>
    <xf numFmtId="0" fontId="11" fillId="0" borderId="9" xfId="0" applyFont="1" applyBorder="1" applyAlignment="1" applyProtection="1">
      <alignment horizontal="center"/>
      <protection locked="0"/>
    </xf>
    <xf numFmtId="0" fontId="11" fillId="0" borderId="10" xfId="0" applyFont="1" applyBorder="1" applyAlignment="1" applyProtection="1">
      <alignment horizontal="center"/>
      <protection locked="0"/>
    </xf>
    <xf numFmtId="0" fontId="11" fillId="3" borderId="1" xfId="0" applyFont="1" applyFill="1" applyBorder="1" applyAlignment="1">
      <alignment horizontal="center"/>
    </xf>
    <xf numFmtId="0" fontId="12" fillId="5" borderId="2" xfId="0" applyFont="1" applyFill="1" applyBorder="1" applyAlignment="1">
      <alignment horizontal="center"/>
    </xf>
    <xf numFmtId="0" fontId="13" fillId="5" borderId="2" xfId="0" applyFont="1" applyFill="1" applyBorder="1" applyAlignment="1">
      <alignment horizontal="center"/>
    </xf>
    <xf numFmtId="0" fontId="11" fillId="0" borderId="0" xfId="0" applyFont="1" applyAlignment="1">
      <alignment horizontal="center"/>
    </xf>
    <xf numFmtId="0" fontId="3" fillId="4" borderId="8" xfId="0" applyFont="1" applyFill="1" applyBorder="1" applyAlignment="1">
      <alignment horizontal="center"/>
    </xf>
    <xf numFmtId="0" fontId="3" fillId="4" borderId="9" xfId="0" applyFont="1" applyFill="1" applyBorder="1" applyAlignment="1">
      <alignment horizontal="center"/>
    </xf>
    <xf numFmtId="0" fontId="3" fillId="4" borderId="10" xfId="0" applyFont="1" applyFill="1" applyBorder="1" applyAlignment="1">
      <alignment horizontal="center"/>
    </xf>
    <xf numFmtId="0" fontId="3" fillId="0" borderId="0" xfId="0" applyFont="1" applyAlignment="1">
      <alignment horizontal="center" wrapText="1"/>
    </xf>
    <xf numFmtId="0" fontId="11" fillId="0" borderId="1" xfId="0" applyFont="1" applyBorder="1" applyAlignment="1">
      <alignment horizontal="center"/>
    </xf>
    <xf numFmtId="0" fontId="27" fillId="11" borderId="1" xfId="0" applyFont="1" applyFill="1" applyBorder="1" applyAlignment="1">
      <alignment horizontal="center"/>
    </xf>
    <xf numFmtId="0" fontId="28" fillId="11" borderId="1" xfId="0" applyFont="1" applyFill="1" applyBorder="1" applyAlignment="1">
      <alignment horizontal="center"/>
    </xf>
    <xf numFmtId="0" fontId="25" fillId="11" borderId="1" xfId="0" applyFont="1" applyFill="1" applyBorder="1" applyAlignment="1">
      <alignment horizontal="center"/>
    </xf>
    <xf numFmtId="0" fontId="26" fillId="11" borderId="1" xfId="0" applyFont="1" applyFill="1" applyBorder="1" applyAlignment="1">
      <alignment horizontal="center"/>
    </xf>
    <xf numFmtId="0" fontId="15" fillId="0" borderId="1" xfId="0" applyFont="1" applyBorder="1" applyAlignment="1" applyProtection="1">
      <alignment horizontal="left" vertical="center" wrapText="1"/>
      <protection locked="0"/>
    </xf>
    <xf numFmtId="0" fontId="19" fillId="17" borderId="1" xfId="0" applyFont="1" applyFill="1" applyBorder="1" applyAlignment="1">
      <alignment horizontal="center"/>
    </xf>
    <xf numFmtId="0" fontId="14" fillId="18" borderId="3" xfId="0" applyFont="1" applyFill="1" applyBorder="1" applyAlignment="1">
      <alignment horizontal="center" vertical="center" wrapText="1"/>
    </xf>
    <xf numFmtId="0" fontId="14" fillId="18" borderId="4" xfId="0" applyFont="1" applyFill="1" applyBorder="1" applyAlignment="1">
      <alignment horizontal="center" vertical="center" wrapText="1"/>
    </xf>
    <xf numFmtId="0" fontId="14" fillId="18" borderId="5" xfId="0" applyFont="1" applyFill="1" applyBorder="1" applyAlignment="1">
      <alignment horizontal="center" vertical="center" wrapText="1"/>
    </xf>
    <xf numFmtId="0" fontId="14" fillId="18" borderId="6" xfId="0" applyFont="1" applyFill="1" applyBorder="1" applyAlignment="1">
      <alignment horizontal="center" vertical="center" wrapText="1"/>
    </xf>
    <xf numFmtId="0" fontId="14" fillId="18" borderId="2" xfId="0" applyFont="1" applyFill="1" applyBorder="1" applyAlignment="1">
      <alignment horizontal="center" vertical="center" wrapText="1"/>
    </xf>
    <xf numFmtId="0" fontId="14" fillId="18" borderId="7"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3" fillId="0" borderId="0" xfId="0" applyFont="1" applyAlignment="1">
      <alignment horizontal="center" vertical="top" wrapText="1"/>
    </xf>
    <xf numFmtId="0" fontId="11" fillId="2" borderId="1" xfId="0" applyFont="1" applyFill="1" applyBorder="1" applyAlignment="1">
      <alignment horizontal="center"/>
    </xf>
    <xf numFmtId="0" fontId="8" fillId="21" borderId="8" xfId="0" applyFont="1" applyFill="1" applyBorder="1" applyAlignment="1">
      <alignment horizontal="center"/>
    </xf>
    <xf numFmtId="0" fontId="8" fillId="21" borderId="9" xfId="0" applyFont="1" applyFill="1" applyBorder="1" applyAlignment="1">
      <alignment horizontal="center"/>
    </xf>
    <xf numFmtId="0" fontId="8" fillId="21" borderId="10" xfId="0" applyFont="1" applyFill="1" applyBorder="1" applyAlignment="1">
      <alignment horizontal="center"/>
    </xf>
    <xf numFmtId="0" fontId="15" fillId="16" borderId="3" xfId="0" applyFont="1" applyFill="1" applyBorder="1" applyAlignment="1">
      <alignment horizontal="left" vertical="top" wrapText="1"/>
    </xf>
    <xf numFmtId="0" fontId="15" fillId="16" borderId="4" xfId="0" applyFont="1" applyFill="1" applyBorder="1" applyAlignment="1">
      <alignment horizontal="left" vertical="top" wrapText="1"/>
    </xf>
    <xf numFmtId="0" fontId="15" fillId="16" borderId="5" xfId="0" applyFont="1" applyFill="1" applyBorder="1" applyAlignment="1">
      <alignment horizontal="left" vertical="top" wrapText="1"/>
    </xf>
    <xf numFmtId="0" fontId="15" fillId="16" borderId="12" xfId="0" applyFont="1" applyFill="1" applyBorder="1" applyAlignment="1">
      <alignment horizontal="left" vertical="top" wrapText="1"/>
    </xf>
    <xf numFmtId="0" fontId="15" fillId="16" borderId="0" xfId="0" applyFont="1" applyFill="1" applyAlignment="1">
      <alignment horizontal="left" vertical="top" wrapText="1"/>
    </xf>
    <xf numFmtId="0" fontId="15" fillId="16" borderId="11" xfId="0" applyFont="1" applyFill="1" applyBorder="1" applyAlignment="1">
      <alignment horizontal="left" vertical="top" wrapText="1"/>
    </xf>
    <xf numFmtId="0" fontId="15" fillId="16" borderId="6" xfId="0" applyFont="1" applyFill="1" applyBorder="1" applyAlignment="1">
      <alignment horizontal="left" vertical="top" wrapText="1"/>
    </xf>
    <xf numFmtId="0" fontId="15" fillId="16" borderId="2" xfId="0" applyFont="1" applyFill="1" applyBorder="1" applyAlignment="1">
      <alignment horizontal="left" vertical="top" wrapText="1"/>
    </xf>
    <xf numFmtId="0" fontId="15" fillId="16" borderId="7" xfId="0" applyFont="1" applyFill="1" applyBorder="1" applyAlignment="1">
      <alignment horizontal="left" vertical="top" wrapText="1"/>
    </xf>
    <xf numFmtId="0" fontId="18" fillId="4" borderId="8" xfId="0" applyFont="1" applyFill="1" applyBorder="1" applyAlignment="1">
      <alignment horizontal="center" vertical="center"/>
    </xf>
    <xf numFmtId="0" fontId="18" fillId="4" borderId="9" xfId="0" applyFont="1" applyFill="1" applyBorder="1" applyAlignment="1">
      <alignment horizontal="center" vertical="center"/>
    </xf>
    <xf numFmtId="0" fontId="18" fillId="4" borderId="10" xfId="0" applyFont="1" applyFill="1" applyBorder="1" applyAlignment="1">
      <alignment horizontal="center" vertical="center"/>
    </xf>
    <xf numFmtId="0" fontId="14" fillId="22" borderId="1" xfId="0" applyFont="1" applyFill="1" applyBorder="1" applyAlignment="1">
      <alignment horizontal="left"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4" fillId="20" borderId="8" xfId="0" applyFont="1" applyFill="1" applyBorder="1" applyAlignment="1">
      <alignment horizontal="left" vertical="center" wrapText="1"/>
    </xf>
    <xf numFmtId="0" fontId="14" fillId="20" borderId="10" xfId="0" applyFont="1" applyFill="1" applyBorder="1" applyAlignment="1">
      <alignment horizontal="left" vertical="center" wrapText="1"/>
    </xf>
    <xf numFmtId="0" fontId="14" fillId="20" borderId="1" xfId="0" applyFont="1" applyFill="1" applyBorder="1" applyAlignment="1">
      <alignment horizontal="left"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7" xfId="0" applyFont="1" applyBorder="1" applyAlignment="1">
      <alignment horizontal="center" vertical="center" wrapText="1"/>
    </xf>
    <xf numFmtId="0" fontId="14" fillId="22" borderId="3" xfId="0" applyFont="1" applyFill="1" applyBorder="1" applyAlignment="1">
      <alignment horizontal="left" vertical="center" wrapText="1"/>
    </xf>
    <xf numFmtId="0" fontId="14" fillId="22" borderId="5" xfId="0" applyFont="1" applyFill="1" applyBorder="1" applyAlignment="1">
      <alignment horizontal="left" vertical="center" wrapText="1"/>
    </xf>
    <xf numFmtId="0" fontId="14" fillId="22" borderId="6" xfId="0" applyFont="1" applyFill="1" applyBorder="1" applyAlignment="1">
      <alignment horizontal="left" vertical="center" wrapText="1"/>
    </xf>
    <xf numFmtId="0" fontId="14" fillId="22" borderId="7" xfId="0" applyFont="1" applyFill="1" applyBorder="1" applyAlignment="1">
      <alignment horizontal="left" vertical="center" wrapText="1"/>
    </xf>
    <xf numFmtId="0" fontId="0" fillId="0" borderId="8" xfId="0" applyBorder="1" applyAlignment="1" applyProtection="1">
      <alignment horizontal="left" vertical="top"/>
      <protection locked="0"/>
    </xf>
    <xf numFmtId="0" fontId="0" fillId="0" borderId="9" xfId="0" applyBorder="1" applyAlignment="1" applyProtection="1">
      <alignment horizontal="left" vertical="top"/>
      <protection locked="0"/>
    </xf>
    <xf numFmtId="0" fontId="0" fillId="0" borderId="10" xfId="0" applyBorder="1" applyAlignment="1" applyProtection="1">
      <alignment horizontal="left" vertical="top"/>
      <protection locked="0"/>
    </xf>
    <xf numFmtId="0" fontId="3" fillId="0" borderId="2" xfId="0" applyFont="1" applyBorder="1" applyAlignment="1">
      <alignment horizontal="right"/>
    </xf>
    <xf numFmtId="0" fontId="15" fillId="0" borderId="1" xfId="0" applyFont="1" applyBorder="1" applyAlignment="1">
      <alignment horizontal="left" vertical="center" wrapText="1"/>
    </xf>
    <xf numFmtId="0" fontId="19" fillId="19" borderId="8" xfId="0" applyFont="1" applyFill="1" applyBorder="1" applyAlignment="1">
      <alignment horizontal="center"/>
    </xf>
    <xf numFmtId="0" fontId="19" fillId="19" borderId="9" xfId="0" applyFont="1" applyFill="1" applyBorder="1" applyAlignment="1">
      <alignment horizontal="center"/>
    </xf>
    <xf numFmtId="0" fontId="19" fillId="19" borderId="10" xfId="0" applyFont="1" applyFill="1" applyBorder="1" applyAlignment="1">
      <alignment horizontal="center"/>
    </xf>
    <xf numFmtId="0" fontId="14" fillId="22" borderId="8" xfId="0" applyFont="1" applyFill="1" applyBorder="1" applyAlignment="1">
      <alignment horizontal="center" vertical="center" wrapText="1"/>
    </xf>
    <xf numFmtId="0" fontId="14" fillId="22" borderId="9" xfId="0" applyFont="1" applyFill="1" applyBorder="1" applyAlignment="1">
      <alignment horizontal="center" vertical="center" wrapText="1"/>
    </xf>
    <xf numFmtId="0" fontId="14" fillId="20" borderId="3" xfId="0" applyFont="1" applyFill="1" applyBorder="1" applyAlignment="1">
      <alignment horizontal="center" vertical="center" wrapText="1"/>
    </xf>
    <xf numFmtId="0" fontId="14" fillId="20" borderId="4" xfId="0" applyFont="1" applyFill="1" applyBorder="1" applyAlignment="1">
      <alignment horizontal="center" vertical="center" wrapText="1"/>
    </xf>
    <xf numFmtId="0" fontId="14" fillId="20" borderId="5" xfId="0" applyFont="1" applyFill="1" applyBorder="1" applyAlignment="1">
      <alignment horizontal="center" vertical="center" wrapText="1"/>
    </xf>
    <xf numFmtId="0" fontId="14" fillId="20" borderId="12" xfId="0" applyFont="1" applyFill="1" applyBorder="1" applyAlignment="1">
      <alignment horizontal="center" vertical="center" wrapText="1"/>
    </xf>
    <xf numFmtId="0" fontId="14" fillId="20" borderId="0" xfId="0" applyFont="1" applyFill="1" applyAlignment="1">
      <alignment horizontal="center" vertical="center" wrapText="1"/>
    </xf>
    <xf numFmtId="0" fontId="14" fillId="20" borderId="11" xfId="0" applyFont="1" applyFill="1" applyBorder="1" applyAlignment="1">
      <alignment horizontal="center" vertical="center" wrapText="1"/>
    </xf>
    <xf numFmtId="0" fontId="14" fillId="22" borderId="3" xfId="0" applyFont="1" applyFill="1" applyBorder="1" applyAlignment="1">
      <alignment horizontal="center" vertical="center" wrapText="1"/>
    </xf>
    <xf numFmtId="0" fontId="14" fillId="22" borderId="4" xfId="0" applyFont="1" applyFill="1" applyBorder="1" applyAlignment="1">
      <alignment horizontal="center" vertical="center" wrapText="1"/>
    </xf>
    <xf numFmtId="0" fontId="14" fillId="22" borderId="5" xfId="0" applyFont="1" applyFill="1" applyBorder="1" applyAlignment="1">
      <alignment horizontal="center" vertical="center" wrapText="1"/>
    </xf>
    <xf numFmtId="0" fontId="14" fillId="22" borderId="6" xfId="0" applyFont="1" applyFill="1" applyBorder="1" applyAlignment="1">
      <alignment horizontal="center" vertical="center" wrapText="1"/>
    </xf>
    <xf numFmtId="0" fontId="14" fillId="22" borderId="2" xfId="0" applyFont="1" applyFill="1" applyBorder="1" applyAlignment="1">
      <alignment horizontal="center" vertical="center" wrapText="1"/>
    </xf>
    <xf numFmtId="0" fontId="14" fillId="22" borderId="7" xfId="0" applyFont="1" applyFill="1" applyBorder="1" applyAlignment="1">
      <alignment horizontal="center" vertical="center" wrapText="1"/>
    </xf>
    <xf numFmtId="0" fontId="0" fillId="0" borderId="1" xfId="0" applyBorder="1" applyAlignment="1" applyProtection="1">
      <alignment horizontal="center"/>
      <protection locked="0"/>
    </xf>
    <xf numFmtId="0" fontId="23" fillId="31" borderId="12" xfId="0" applyFont="1" applyFill="1" applyBorder="1" applyAlignment="1">
      <alignment horizontal="center" vertical="center"/>
    </xf>
    <xf numFmtId="0" fontId="23" fillId="31" borderId="11" xfId="0" applyFont="1" applyFill="1" applyBorder="1" applyAlignment="1">
      <alignment horizontal="center" vertical="center"/>
    </xf>
    <xf numFmtId="0" fontId="32" fillId="34" borderId="1" xfId="0" applyFont="1" applyFill="1" applyBorder="1" applyAlignment="1">
      <alignment horizontal="center" vertical="top" wrapText="1"/>
    </xf>
    <xf numFmtId="0" fontId="9" fillId="35" borderId="0" xfId="0" applyFont="1" applyFill="1" applyAlignment="1">
      <alignment horizontal="center" vertical="center"/>
    </xf>
    <xf numFmtId="0" fontId="9" fillId="21" borderId="0" xfId="0" applyFont="1" applyFill="1" applyAlignment="1">
      <alignment horizontal="center" vertical="center"/>
    </xf>
    <xf numFmtId="0" fontId="30" fillId="32" borderId="11" xfId="0" applyFont="1" applyFill="1" applyBorder="1" applyAlignment="1">
      <alignment horizontal="center" vertical="center" textRotation="90" wrapText="1"/>
    </xf>
    <xf numFmtId="4" fontId="31" fillId="33" borderId="1" xfId="0" applyNumberFormat="1" applyFont="1" applyFill="1" applyBorder="1" applyAlignment="1">
      <alignment horizontal="center" vertical="center" wrapText="1"/>
    </xf>
    <xf numFmtId="0" fontId="31" fillId="33" borderId="1" xfId="0" applyFont="1" applyFill="1" applyBorder="1" applyAlignment="1">
      <alignment horizontal="center" vertical="center" wrapText="1"/>
    </xf>
    <xf numFmtId="165" fontId="31" fillId="33" borderId="1" xfId="2" applyNumberFormat="1" applyFont="1" applyFill="1" applyBorder="1" applyAlignment="1">
      <alignment horizontal="center" vertical="center" wrapText="1"/>
    </xf>
    <xf numFmtId="0" fontId="30" fillId="41" borderId="11" xfId="0" applyFont="1" applyFill="1" applyBorder="1" applyAlignment="1">
      <alignment horizontal="center" vertical="center" textRotation="90" wrapText="1"/>
    </xf>
    <xf numFmtId="165" fontId="35" fillId="15" borderId="1" xfId="2" applyNumberFormat="1" applyFont="1" applyFill="1" applyBorder="1" applyAlignment="1">
      <alignment horizontal="center" vertical="center"/>
    </xf>
    <xf numFmtId="0" fontId="30" fillId="35" borderId="11" xfId="0" applyFont="1" applyFill="1" applyBorder="1" applyAlignment="1">
      <alignment horizontal="center" vertical="center" textRotation="90" wrapText="1"/>
    </xf>
    <xf numFmtId="4" fontId="33" fillId="0" borderId="1" xfId="0" applyNumberFormat="1" applyFont="1" applyBorder="1" applyAlignment="1">
      <alignment horizontal="center" vertical="center"/>
    </xf>
    <xf numFmtId="0" fontId="33" fillId="0" borderId="1" xfId="0" applyFont="1" applyBorder="1" applyAlignment="1">
      <alignment horizontal="center" vertical="center"/>
    </xf>
    <xf numFmtId="165" fontId="33" fillId="0" borderId="1" xfId="2" applyNumberFormat="1" applyFont="1" applyBorder="1" applyAlignment="1">
      <alignment horizontal="center" vertical="center"/>
    </xf>
    <xf numFmtId="0" fontId="9" fillId="37" borderId="0" xfId="0" applyFont="1" applyFill="1" applyAlignment="1">
      <alignment horizontal="center"/>
    </xf>
    <xf numFmtId="0" fontId="9" fillId="37" borderId="11" xfId="0" applyFont="1" applyFill="1" applyBorder="1" applyAlignment="1">
      <alignment horizontal="center"/>
    </xf>
    <xf numFmtId="0" fontId="30" fillId="38" borderId="11" xfId="0" applyFont="1" applyFill="1" applyBorder="1" applyAlignment="1">
      <alignment horizontal="center" vertical="center" textRotation="90" wrapText="1"/>
    </xf>
    <xf numFmtId="4" fontId="34" fillId="39" borderId="1" xfId="0" applyNumberFormat="1" applyFont="1" applyFill="1" applyBorder="1" applyAlignment="1">
      <alignment horizontal="center" vertical="center"/>
    </xf>
    <xf numFmtId="0" fontId="34" fillId="39" borderId="1" xfId="0" applyFont="1" applyFill="1" applyBorder="1" applyAlignment="1">
      <alignment horizontal="center" vertical="center"/>
    </xf>
    <xf numFmtId="165" fontId="34" fillId="39" borderId="1" xfId="2" applyNumberFormat="1" applyFont="1" applyFill="1" applyBorder="1" applyAlignment="1">
      <alignment horizontal="center" vertical="center"/>
    </xf>
    <xf numFmtId="0" fontId="9" fillId="41" borderId="0" xfId="0" applyFont="1" applyFill="1" applyAlignment="1">
      <alignment horizontal="center"/>
    </xf>
    <xf numFmtId="4" fontId="35" fillId="15" borderId="1" xfId="0" applyNumberFormat="1" applyFont="1" applyFill="1" applyBorder="1" applyAlignment="1">
      <alignment horizontal="center" vertical="center"/>
    </xf>
    <xf numFmtId="0" fontId="36" fillId="21" borderId="0" xfId="0" applyFont="1" applyFill="1" applyAlignment="1">
      <alignment horizontal="left" vertical="center"/>
    </xf>
    <xf numFmtId="4" fontId="36" fillId="21" borderId="0" xfId="0" applyNumberFormat="1" applyFont="1" applyFill="1" applyAlignment="1">
      <alignment horizontal="right" vertical="center"/>
    </xf>
    <xf numFmtId="0" fontId="36" fillId="35" borderId="0" xfId="0" applyFont="1" applyFill="1" applyAlignment="1">
      <alignment horizontal="left" vertical="center"/>
    </xf>
    <xf numFmtId="4" fontId="36" fillId="35" borderId="0" xfId="0" applyNumberFormat="1" applyFont="1" applyFill="1" applyAlignment="1">
      <alignment horizontal="right" vertical="center"/>
    </xf>
    <xf numFmtId="0" fontId="36" fillId="37" borderId="0" xfId="0" applyFont="1" applyFill="1" applyAlignment="1">
      <alignment horizontal="left" vertical="center"/>
    </xf>
    <xf numFmtId="4" fontId="36" fillId="37" borderId="0" xfId="0" applyNumberFormat="1" applyFont="1" applyFill="1" applyAlignment="1">
      <alignment horizontal="right" vertical="center"/>
    </xf>
    <xf numFmtId="4" fontId="37" fillId="39" borderId="0" xfId="0" applyNumberFormat="1" applyFont="1" applyFill="1" applyAlignment="1">
      <alignment horizontal="right" vertical="center"/>
    </xf>
    <xf numFmtId="0" fontId="37" fillId="39" borderId="0" xfId="0" applyFont="1" applyFill="1" applyAlignment="1">
      <alignment horizontal="right" vertical="center"/>
    </xf>
    <xf numFmtId="0" fontId="0" fillId="42" borderId="0" xfId="0" applyFill="1" applyAlignment="1">
      <alignment horizontal="left" vertical="top" wrapText="1"/>
    </xf>
    <xf numFmtId="0" fontId="38" fillId="0" borderId="0" xfId="0" applyFont="1" applyAlignment="1">
      <alignment horizontal="right" vertical="center"/>
    </xf>
    <xf numFmtId="0" fontId="9" fillId="5" borderId="0" xfId="0" applyFont="1" applyFill="1" applyAlignment="1">
      <alignment horizontal="center" vertical="center"/>
    </xf>
    <xf numFmtId="0" fontId="10" fillId="5" borderId="0" xfId="1" applyFont="1" applyFill="1" applyAlignment="1" applyProtection="1">
      <alignment horizontal="right" vertical="center"/>
    </xf>
    <xf numFmtId="0" fontId="36" fillId="41" borderId="0" xfId="0" applyFont="1" applyFill="1" applyAlignment="1">
      <alignment horizontal="left" vertical="center"/>
    </xf>
    <xf numFmtId="4" fontId="36" fillId="41" borderId="0" xfId="0" applyNumberFormat="1" applyFont="1" applyFill="1" applyAlignment="1">
      <alignment horizontal="right" vertical="center"/>
    </xf>
    <xf numFmtId="0" fontId="36" fillId="5" borderId="0" xfId="0" applyFont="1" applyFill="1" applyAlignment="1">
      <alignment horizontal="center" vertical="center"/>
    </xf>
    <xf numFmtId="4" fontId="36" fillId="5" borderId="0" xfId="0" applyNumberFormat="1" applyFont="1" applyFill="1" applyAlignment="1">
      <alignment horizontal="right" vertical="center"/>
    </xf>
    <xf numFmtId="0" fontId="15" fillId="4" borderId="9" xfId="0" applyFont="1" applyFill="1" applyBorder="1" applyAlignment="1">
      <alignment horizontal="center" vertical="center" wrapText="1"/>
    </xf>
    <xf numFmtId="0" fontId="15" fillId="11" borderId="9" xfId="0" applyFont="1" applyFill="1" applyBorder="1" applyAlignment="1" applyProtection="1">
      <alignment horizontal="center" vertical="center" wrapText="1"/>
      <protection locked="0"/>
    </xf>
    <xf numFmtId="0" fontId="15" fillId="11" borderId="10" xfId="0" applyFont="1" applyFill="1" applyBorder="1" applyAlignment="1" applyProtection="1">
      <alignment horizontal="center" vertical="center" wrapText="1"/>
      <protection locked="0"/>
    </xf>
    <xf numFmtId="0" fontId="20" fillId="15" borderId="9" xfId="0" applyFont="1" applyFill="1" applyBorder="1" applyAlignment="1">
      <alignment horizontal="center" vertical="center" wrapText="1"/>
    </xf>
    <xf numFmtId="0" fontId="21" fillId="15" borderId="9" xfId="0" applyFont="1" applyFill="1" applyBorder="1" applyAlignment="1">
      <alignment horizontal="center" vertical="center" wrapText="1"/>
    </xf>
    <xf numFmtId="0" fontId="21" fillId="15" borderId="10" xfId="0" applyFont="1" applyFill="1" applyBorder="1" applyAlignment="1">
      <alignment horizontal="center" vertical="center" wrapText="1"/>
    </xf>
    <xf numFmtId="0" fontId="22" fillId="5" borderId="0" xfId="1" applyFont="1" applyFill="1" applyAlignment="1" applyProtection="1">
      <alignment horizontal="center"/>
    </xf>
    <xf numFmtId="0" fontId="19" fillId="12" borderId="3" xfId="0" applyFont="1" applyFill="1" applyBorder="1" applyAlignment="1">
      <alignment horizontal="center"/>
    </xf>
    <xf numFmtId="0" fontId="19" fillId="12" borderId="4" xfId="0" applyFont="1" applyFill="1" applyBorder="1" applyAlignment="1">
      <alignment horizontal="center"/>
    </xf>
    <xf numFmtId="0" fontId="19" fillId="12" borderId="5" xfId="0" applyFont="1" applyFill="1" applyBorder="1" applyAlignment="1">
      <alignment horizontal="center"/>
    </xf>
    <xf numFmtId="0" fontId="14" fillId="7" borderId="12" xfId="0" applyFont="1" applyFill="1" applyBorder="1" applyAlignment="1">
      <alignment horizontal="center" vertical="center" wrapText="1"/>
    </xf>
    <xf numFmtId="0" fontId="14" fillId="7" borderId="0" xfId="0" applyFont="1" applyFill="1" applyAlignment="1">
      <alignment horizontal="center" vertical="center" wrapText="1"/>
    </xf>
    <xf numFmtId="0" fontId="14" fillId="7" borderId="11" xfId="0" applyFont="1" applyFill="1" applyBorder="1" applyAlignment="1">
      <alignment horizontal="center" vertical="center" wrapText="1"/>
    </xf>
    <xf numFmtId="0" fontId="15" fillId="11" borderId="8" xfId="0" applyFont="1" applyFill="1" applyBorder="1" applyAlignment="1" applyProtection="1">
      <alignment horizontal="center" vertical="center" wrapText="1"/>
      <protection locked="0"/>
    </xf>
    <xf numFmtId="0" fontId="14" fillId="8" borderId="8"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14" fillId="8" borderId="10" xfId="0" applyFont="1" applyFill="1" applyBorder="1" applyAlignment="1">
      <alignment horizontal="center" vertical="center" wrapText="1"/>
    </xf>
    <xf numFmtId="0" fontId="11" fillId="13" borderId="8" xfId="0" applyFont="1" applyFill="1" applyBorder="1" applyAlignment="1">
      <alignment horizontal="center"/>
    </xf>
    <xf numFmtId="0" fontId="11" fillId="13" borderId="9" xfId="0" applyFont="1" applyFill="1" applyBorder="1" applyAlignment="1">
      <alignment horizontal="center"/>
    </xf>
    <xf numFmtId="0" fontId="11" fillId="13" borderId="10" xfId="0" applyFont="1" applyFill="1" applyBorder="1" applyAlignment="1">
      <alignment horizontal="center"/>
    </xf>
    <xf numFmtId="0" fontId="15" fillId="14" borderId="9" xfId="0" applyFont="1" applyFill="1" applyBorder="1" applyAlignment="1" applyProtection="1">
      <alignment horizontal="center" vertical="center" wrapText="1"/>
      <protection locked="0"/>
    </xf>
    <xf numFmtId="0" fontId="3" fillId="29" borderId="3" xfId="0" applyFont="1" applyFill="1" applyBorder="1" applyAlignment="1">
      <alignment horizontal="center" vertical="center" wrapText="1"/>
    </xf>
    <xf numFmtId="0" fontId="3" fillId="29" borderId="4" xfId="0" applyFont="1" applyFill="1" applyBorder="1" applyAlignment="1">
      <alignment horizontal="center" vertical="center" wrapText="1"/>
    </xf>
    <xf numFmtId="0" fontId="3" fillId="29" borderId="5" xfId="0" applyFont="1" applyFill="1" applyBorder="1" applyAlignment="1">
      <alignment horizontal="center" vertical="center" wrapText="1"/>
    </xf>
    <xf numFmtId="0" fontId="3" fillId="29" borderId="6" xfId="0" applyFont="1" applyFill="1" applyBorder="1" applyAlignment="1">
      <alignment horizontal="center" vertical="center" wrapText="1"/>
    </xf>
    <xf numFmtId="0" fontId="3" fillId="29" borderId="2" xfId="0" applyFont="1" applyFill="1" applyBorder="1" applyAlignment="1">
      <alignment horizontal="center" vertical="center" wrapText="1"/>
    </xf>
    <xf numFmtId="0" fontId="3" fillId="29" borderId="7" xfId="0" applyFont="1" applyFill="1" applyBorder="1" applyAlignment="1">
      <alignment horizontal="center" vertical="center" wrapText="1"/>
    </xf>
    <xf numFmtId="0" fontId="8" fillId="30" borderId="8" xfId="0" applyFont="1" applyFill="1" applyBorder="1" applyAlignment="1">
      <alignment horizontal="center"/>
    </xf>
    <xf numFmtId="0" fontId="8" fillId="30" borderId="9" xfId="0" applyFont="1" applyFill="1" applyBorder="1" applyAlignment="1">
      <alignment horizontal="center"/>
    </xf>
    <xf numFmtId="0" fontId="8" fillId="30" borderId="10" xfId="0" applyFont="1" applyFill="1" applyBorder="1" applyAlignment="1">
      <alignment horizontal="center"/>
    </xf>
    <xf numFmtId="0" fontId="14" fillId="29" borderId="9" xfId="0" applyFont="1" applyFill="1" applyBorder="1" applyAlignment="1">
      <alignment horizontal="center" vertical="center" wrapText="1"/>
    </xf>
    <xf numFmtId="0" fontId="14" fillId="29" borderId="8" xfId="0" applyFont="1" applyFill="1" applyBorder="1" applyAlignment="1">
      <alignment horizontal="center" vertical="center" wrapText="1"/>
    </xf>
    <xf numFmtId="0" fontId="15" fillId="16" borderId="3" xfId="0" applyFont="1" applyFill="1" applyBorder="1" applyAlignment="1">
      <alignment horizontal="left" vertical="center" wrapText="1"/>
    </xf>
    <xf numFmtId="0" fontId="15" fillId="16" borderId="4" xfId="0" applyFont="1" applyFill="1" applyBorder="1" applyAlignment="1">
      <alignment horizontal="left" vertical="center" wrapText="1"/>
    </xf>
    <xf numFmtId="0" fontId="15" fillId="16" borderId="5" xfId="0" applyFont="1" applyFill="1" applyBorder="1" applyAlignment="1">
      <alignment horizontal="left" vertical="center" wrapText="1"/>
    </xf>
    <xf numFmtId="0" fontId="15" fillId="16" borderId="12" xfId="0" applyFont="1" applyFill="1" applyBorder="1" applyAlignment="1">
      <alignment horizontal="left" vertical="center" wrapText="1"/>
    </xf>
    <xf numFmtId="0" fontId="15" fillId="16" borderId="0" xfId="0" applyFont="1" applyFill="1" applyAlignment="1">
      <alignment horizontal="left" vertical="center" wrapText="1"/>
    </xf>
    <xf numFmtId="0" fontId="15" fillId="16" borderId="11" xfId="0" applyFont="1" applyFill="1" applyBorder="1" applyAlignment="1">
      <alignment horizontal="left" vertical="center" wrapText="1"/>
    </xf>
    <xf numFmtId="0" fontId="15" fillId="16" borderId="6" xfId="0" applyFont="1" applyFill="1" applyBorder="1" applyAlignment="1">
      <alignment horizontal="left" vertical="center" wrapText="1"/>
    </xf>
    <xf numFmtId="0" fontId="15" fillId="16" borderId="2" xfId="0" applyFont="1" applyFill="1" applyBorder="1" applyAlignment="1">
      <alignment horizontal="left" vertical="center" wrapText="1"/>
    </xf>
    <xf numFmtId="0" fontId="15" fillId="16" borderId="7" xfId="0" applyFont="1" applyFill="1" applyBorder="1" applyAlignment="1">
      <alignment horizontal="left" vertical="center" wrapText="1"/>
    </xf>
    <xf numFmtId="0" fontId="15" fillId="11" borderId="8" xfId="0" applyFont="1" applyFill="1" applyBorder="1" applyAlignment="1">
      <alignment horizontal="left" vertical="center" wrapText="1"/>
    </xf>
    <xf numFmtId="0" fontId="15" fillId="11" borderId="9" xfId="0" applyFont="1" applyFill="1" applyBorder="1" applyAlignment="1">
      <alignment horizontal="left" vertical="center" wrapText="1"/>
    </xf>
    <xf numFmtId="0" fontId="15" fillId="11" borderId="10" xfId="0" applyFont="1" applyFill="1" applyBorder="1" applyAlignment="1">
      <alignment horizontal="left" vertical="center" wrapText="1"/>
    </xf>
    <xf numFmtId="0" fontId="15" fillId="16" borderId="3" xfId="0" quotePrefix="1" applyFont="1" applyFill="1" applyBorder="1" applyAlignment="1">
      <alignment horizontal="left" vertical="top" wrapText="1"/>
    </xf>
    <xf numFmtId="0" fontId="23" fillId="26" borderId="8" xfId="0" applyFont="1" applyFill="1" applyBorder="1" applyAlignment="1">
      <alignment horizontal="center" vertical="center" wrapText="1"/>
    </xf>
    <xf numFmtId="0" fontId="23" fillId="26" borderId="9" xfId="0" applyFont="1" applyFill="1" applyBorder="1" applyAlignment="1">
      <alignment horizontal="center" vertical="center" wrapText="1"/>
    </xf>
    <xf numFmtId="0" fontId="23" fillId="25" borderId="8" xfId="0" applyFont="1" applyFill="1" applyBorder="1" applyAlignment="1">
      <alignment horizontal="center" vertical="center" wrapText="1"/>
    </xf>
    <xf numFmtId="0" fontId="23" fillId="25" borderId="9" xfId="0" applyFont="1" applyFill="1" applyBorder="1" applyAlignment="1">
      <alignment horizontal="center" vertical="center" wrapText="1"/>
    </xf>
    <xf numFmtId="0" fontId="23" fillId="23" borderId="1" xfId="0" applyFont="1" applyFill="1" applyBorder="1" applyAlignment="1">
      <alignment horizontal="center" vertical="center" wrapText="1"/>
    </xf>
    <xf numFmtId="0" fontId="0" fillId="28" borderId="8" xfId="0" applyFill="1" applyBorder="1" applyAlignment="1">
      <alignment horizontal="center" wrapText="1"/>
    </xf>
    <xf numFmtId="0" fontId="0" fillId="28" borderId="10" xfId="0" applyFill="1" applyBorder="1" applyAlignment="1">
      <alignment horizontal="center" wrapText="1"/>
    </xf>
    <xf numFmtId="0" fontId="18" fillId="28" borderId="3" xfId="0" applyFont="1" applyFill="1" applyBorder="1" applyAlignment="1">
      <alignment horizontal="center" vertical="center" wrapText="1"/>
    </xf>
    <xf numFmtId="0" fontId="18" fillId="28" borderId="4" xfId="0" applyFont="1" applyFill="1" applyBorder="1" applyAlignment="1">
      <alignment horizontal="center" vertical="center" wrapText="1"/>
    </xf>
    <xf numFmtId="0" fontId="18" fillId="28" borderId="6" xfId="0" applyFont="1" applyFill="1" applyBorder="1" applyAlignment="1">
      <alignment horizontal="center" vertical="center" wrapText="1"/>
    </xf>
    <xf numFmtId="0" fontId="18" fillId="28" borderId="2" xfId="0" applyFont="1" applyFill="1" applyBorder="1" applyAlignment="1">
      <alignment horizontal="center" vertical="center" wrapText="1"/>
    </xf>
    <xf numFmtId="0" fontId="18" fillId="28" borderId="5" xfId="0" applyFont="1" applyFill="1" applyBorder="1" applyAlignment="1">
      <alignment horizontal="center" vertical="center" wrapText="1"/>
    </xf>
    <xf numFmtId="0" fontId="18" fillId="28" borderId="7" xfId="0" applyFont="1" applyFill="1" applyBorder="1" applyAlignment="1">
      <alignment horizontal="center" vertical="center" wrapText="1"/>
    </xf>
    <xf numFmtId="0" fontId="23" fillId="24" borderId="8" xfId="0" applyFont="1" applyFill="1" applyBorder="1" applyAlignment="1">
      <alignment horizontal="center" vertical="center" wrapText="1"/>
    </xf>
    <xf numFmtId="0" fontId="23" fillId="24" borderId="9" xfId="0" applyFont="1" applyFill="1" applyBorder="1" applyAlignment="1">
      <alignment horizontal="center" vertical="center" wrapText="1"/>
    </xf>
    <xf numFmtId="0" fontId="15" fillId="11" borderId="8" xfId="0" applyFont="1" applyFill="1" applyBorder="1" applyAlignment="1" applyProtection="1">
      <alignment horizontal="left" vertical="top" wrapText="1"/>
      <protection locked="0"/>
    </xf>
    <xf numFmtId="0" fontId="15" fillId="11" borderId="9" xfId="0" applyFont="1" applyFill="1" applyBorder="1" applyAlignment="1" applyProtection="1">
      <alignment horizontal="left" vertical="top" wrapText="1"/>
      <protection locked="0"/>
    </xf>
    <xf numFmtId="0" fontId="15" fillId="11" borderId="10" xfId="0" applyFont="1" applyFill="1" applyBorder="1" applyAlignment="1" applyProtection="1">
      <alignment horizontal="left" vertical="top" wrapText="1"/>
      <protection locked="0"/>
    </xf>
    <xf numFmtId="0" fontId="18" fillId="27" borderId="3" xfId="0" applyFont="1" applyFill="1" applyBorder="1" applyAlignment="1">
      <alignment horizontal="center" vertical="center" wrapText="1"/>
    </xf>
    <xf numFmtId="0" fontId="18" fillId="27" borderId="4" xfId="0" applyFont="1" applyFill="1" applyBorder="1" applyAlignment="1">
      <alignment horizontal="center" vertical="center" wrapText="1"/>
    </xf>
    <xf numFmtId="0" fontId="18" fillId="27" borderId="5" xfId="0" applyFont="1" applyFill="1" applyBorder="1" applyAlignment="1">
      <alignment horizontal="center" vertical="center" wrapText="1"/>
    </xf>
    <xf numFmtId="0" fontId="18" fillId="27" borderId="6" xfId="0" applyFont="1" applyFill="1" applyBorder="1" applyAlignment="1">
      <alignment horizontal="center" vertical="center" wrapText="1"/>
    </xf>
    <xf numFmtId="0" fontId="18" fillId="27" borderId="2" xfId="0" applyFont="1" applyFill="1" applyBorder="1" applyAlignment="1">
      <alignment horizontal="center" vertical="center" wrapText="1"/>
    </xf>
    <xf numFmtId="0" fontId="18" fillId="27" borderId="7" xfId="0" applyFont="1" applyFill="1" applyBorder="1" applyAlignment="1">
      <alignment horizontal="center" vertical="center" wrapText="1"/>
    </xf>
    <xf numFmtId="0" fontId="18" fillId="4" borderId="9" xfId="0" applyFont="1" applyFill="1" applyBorder="1" applyAlignment="1">
      <alignment horizontal="center" vertical="center" wrapText="1"/>
    </xf>
    <xf numFmtId="0" fontId="18" fillId="7" borderId="3" xfId="0" applyFont="1" applyFill="1" applyBorder="1" applyAlignment="1">
      <alignment horizontal="center" vertical="center" wrapText="1"/>
    </xf>
    <xf numFmtId="0" fontId="18" fillId="7" borderId="4" xfId="0" applyFont="1" applyFill="1" applyBorder="1" applyAlignment="1">
      <alignment horizontal="center" vertical="center" wrapText="1"/>
    </xf>
    <xf numFmtId="0" fontId="18" fillId="7" borderId="5" xfId="0" applyFont="1" applyFill="1" applyBorder="1" applyAlignment="1">
      <alignment horizontal="center" vertical="center" wrapText="1"/>
    </xf>
    <xf numFmtId="0" fontId="18" fillId="7" borderId="6" xfId="0" applyFont="1" applyFill="1" applyBorder="1" applyAlignment="1">
      <alignment horizontal="center" vertical="center" wrapText="1"/>
    </xf>
    <xf numFmtId="0" fontId="18" fillId="7" borderId="2" xfId="0" applyFont="1" applyFill="1" applyBorder="1" applyAlignment="1">
      <alignment horizontal="center" vertical="center" wrapText="1"/>
    </xf>
    <xf numFmtId="0" fontId="18" fillId="7" borderId="7" xfId="0" applyFont="1" applyFill="1" applyBorder="1" applyAlignment="1">
      <alignment horizontal="center" vertical="center" wrapText="1"/>
    </xf>
    <xf numFmtId="0" fontId="18" fillId="7" borderId="1" xfId="0" applyFont="1" applyFill="1" applyBorder="1" applyAlignment="1">
      <alignment horizontal="center" vertical="center" wrapText="1"/>
    </xf>
  </cellXfs>
  <cellStyles count="3">
    <cellStyle name="Hipervínculo" xfId="1" builtinId="8"/>
    <cellStyle name="Normal" xfId="0" builtinId="0"/>
    <cellStyle name="Porcentaje" xfId="2"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9FEB7"/>
      <color rgb="FF9FBC59"/>
      <color rgb="FF0DB4A3"/>
      <color rgb="FF13E6D0"/>
      <color rgb="FFFF9300"/>
      <color rgb="FFFF8AD8"/>
      <color rgb="FFFFCFF5"/>
      <color rgb="FFFFDFF6"/>
      <color rgb="FFFF3093"/>
      <color rgb="FFB318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spc="0" baseline="0">
                <a:solidFill>
                  <a:schemeClr val="tx1">
                    <a:lumMod val="65000"/>
                    <a:lumOff val="35000"/>
                  </a:schemeClr>
                </a:solidFill>
                <a:latin typeface="+mn-lt"/>
                <a:ea typeface="+mn-ea"/>
                <a:cs typeface="+mn-cs"/>
              </a:defRPr>
            </a:pPr>
            <a:r>
              <a:rPr lang="es-ES_tradnl" sz="2000" b="1"/>
              <a:t>Tu</a:t>
            </a:r>
            <a:r>
              <a:rPr lang="es-ES_tradnl" sz="2000" b="1" baseline="0"/>
              <a:t> inversión</a:t>
            </a:r>
            <a:r>
              <a:rPr lang="es-ES_tradnl" sz="2000" b="1"/>
              <a:t> anual de tu hogar en tecnología</a:t>
            </a:r>
          </a:p>
        </c:rich>
      </c:tx>
      <c:overlay val="0"/>
      <c:spPr>
        <a:noFill/>
        <a:ln>
          <a:noFill/>
        </a:ln>
        <a:effectLst/>
      </c:spPr>
      <c:txPr>
        <a:bodyPr rot="0" spcFirstLastPara="1" vertOverflow="ellipsis" vert="horz" wrap="square" anchor="ctr" anchorCtr="1"/>
        <a:lstStyle/>
        <a:p>
          <a:pPr>
            <a:defRPr sz="2000" b="1"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0.17394606252040001"/>
          <c:y val="0.24657798124642566"/>
          <c:w val="0.56628961156817914"/>
          <c:h val="0.58664964093391725"/>
        </c:manualLayout>
      </c:layout>
      <c:doughnutChart>
        <c:varyColors val="1"/>
        <c:ser>
          <c:idx val="0"/>
          <c:order val="0"/>
          <c:spPr>
            <a:ln>
              <a:solidFill>
                <a:schemeClr val="accent1"/>
              </a:solidFill>
            </a:ln>
          </c:spPr>
          <c:dPt>
            <c:idx val="0"/>
            <c:bubble3D val="0"/>
            <c:spPr>
              <a:solidFill>
                <a:srgbClr val="305496"/>
              </a:solidFill>
              <a:ln w="19050">
                <a:solidFill>
                  <a:schemeClr val="accent1"/>
                </a:solidFill>
              </a:ln>
              <a:effectLst/>
            </c:spPr>
            <c:extLst>
              <c:ext xmlns:c16="http://schemas.microsoft.com/office/drawing/2014/chart" uri="{C3380CC4-5D6E-409C-BE32-E72D297353CC}">
                <c16:uniqueId val="{00000001-58A0-1248-A8DE-67CA15A9C325}"/>
              </c:ext>
            </c:extLst>
          </c:dPt>
          <c:dPt>
            <c:idx val="1"/>
            <c:bubble3D val="0"/>
            <c:spPr>
              <a:solidFill>
                <a:schemeClr val="accent2"/>
              </a:solidFill>
              <a:ln w="19050">
                <a:solidFill>
                  <a:schemeClr val="accent1"/>
                </a:solidFill>
              </a:ln>
              <a:effectLst/>
            </c:spPr>
            <c:extLst>
              <c:ext xmlns:c16="http://schemas.microsoft.com/office/drawing/2014/chart" uri="{C3380CC4-5D6E-409C-BE32-E72D297353CC}">
                <c16:uniqueId val="{00000003-58A0-1248-A8DE-67CA15A9C325}"/>
              </c:ext>
            </c:extLst>
          </c:dPt>
          <c:dPt>
            <c:idx val="2"/>
            <c:bubble3D val="0"/>
            <c:spPr>
              <a:solidFill>
                <a:schemeClr val="accent6">
                  <a:lumMod val="75000"/>
                </a:schemeClr>
              </a:solidFill>
              <a:ln w="19050">
                <a:solidFill>
                  <a:schemeClr val="accent1"/>
                </a:solidFill>
              </a:ln>
              <a:effectLst/>
            </c:spPr>
            <c:extLst>
              <c:ext xmlns:c16="http://schemas.microsoft.com/office/drawing/2014/chart" uri="{C3380CC4-5D6E-409C-BE32-E72D297353CC}">
                <c16:uniqueId val="{00000005-58A0-1248-A8DE-67CA15A9C325}"/>
              </c:ext>
            </c:extLst>
          </c:dPt>
          <c:dPt>
            <c:idx val="3"/>
            <c:bubble3D val="0"/>
            <c:spPr>
              <a:solidFill>
                <a:schemeClr val="accent4"/>
              </a:solidFill>
              <a:ln w="19050">
                <a:solidFill>
                  <a:schemeClr val="accent1"/>
                </a:solidFill>
              </a:ln>
              <a:effectLst/>
            </c:spPr>
            <c:extLst>
              <c:ext xmlns:c16="http://schemas.microsoft.com/office/drawing/2014/chart" uri="{C3380CC4-5D6E-409C-BE32-E72D297353CC}">
                <c16:uniqueId val="{00000007-58A0-1248-A8DE-67CA15A9C325}"/>
              </c:ext>
            </c:extLst>
          </c:dPt>
          <c:dPt>
            <c:idx val="4"/>
            <c:bubble3D val="0"/>
            <c:spPr>
              <a:solidFill>
                <a:srgbClr val="EE7D30"/>
              </a:solidFill>
              <a:ln w="19050">
                <a:solidFill>
                  <a:schemeClr val="accent1"/>
                </a:solidFill>
              </a:ln>
              <a:effectLst/>
            </c:spPr>
            <c:extLst>
              <c:ext xmlns:c16="http://schemas.microsoft.com/office/drawing/2014/chart" uri="{C3380CC4-5D6E-409C-BE32-E72D297353CC}">
                <c16:uniqueId val="{00000009-58A0-1248-A8DE-67CA15A9C325}"/>
              </c:ext>
            </c:extLst>
          </c:dPt>
          <c:dPt>
            <c:idx val="5"/>
            <c:bubble3D val="0"/>
            <c:spPr>
              <a:solidFill>
                <a:srgbClr val="C00800"/>
              </a:solidFill>
              <a:ln w="19050">
                <a:solidFill>
                  <a:schemeClr val="accent1"/>
                </a:solidFill>
              </a:ln>
              <a:effectLst/>
            </c:spPr>
            <c:extLst>
              <c:ext xmlns:c16="http://schemas.microsoft.com/office/drawing/2014/chart" uri="{C3380CC4-5D6E-409C-BE32-E72D297353CC}">
                <c16:uniqueId val="{0000000B-58A0-1248-A8DE-67CA15A9C325}"/>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bg1"/>
                    </a:solidFill>
                    <a:latin typeface="+mn-lt"/>
                    <a:ea typeface="+mn-ea"/>
                    <a:cs typeface="+mn-cs"/>
                  </a:defRPr>
                </a:pPr>
                <a:endParaRPr lang="es-E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('P2 - Herramientas - Inversión'!$E$98:$E$102,'P2 - Herramientas - Inversión'!$E$112)</c:f>
              <c:strCache>
                <c:ptCount val="6"/>
                <c:pt idx="0">
                  <c:v>Hardware</c:v>
                </c:pt>
                <c:pt idx="2">
                  <c:v>Conectividad</c:v>
                </c:pt>
                <c:pt idx="4">
                  <c:v>Servicios Digitales</c:v>
                </c:pt>
                <c:pt idx="5">
                  <c:v>Seguridad</c:v>
                </c:pt>
              </c:strCache>
            </c:strRef>
          </c:cat>
          <c:val>
            <c:numRef>
              <c:f>('P2 - Herramientas - Inversión'!$F$98:$F$102,'P2 - Herramientas - Inversión'!$F$112)</c:f>
              <c:numCache>
                <c:formatCode>#,##0.00</c:formatCode>
                <c:ptCount val="6"/>
                <c:pt idx="0">
                  <c:v>1438</c:v>
                </c:pt>
                <c:pt idx="2">
                  <c:v>1752</c:v>
                </c:pt>
                <c:pt idx="4">
                  <c:v>2248.46</c:v>
                </c:pt>
                <c:pt idx="5">
                  <c:v>1262</c:v>
                </c:pt>
              </c:numCache>
            </c:numRef>
          </c:val>
          <c:extLst>
            <c:ext xmlns:c16="http://schemas.microsoft.com/office/drawing/2014/chart" uri="{C3380CC4-5D6E-409C-BE32-E72D297353CC}">
              <c16:uniqueId val="{0000000C-58A0-1248-A8DE-67CA15A9C325}"/>
            </c:ext>
          </c:extLst>
        </c:ser>
        <c:dLbls>
          <c:showLegendKey val="0"/>
          <c:showVal val="0"/>
          <c:showCatName val="0"/>
          <c:showSerName val="0"/>
          <c:showPercent val="0"/>
          <c:showBubbleSize val="0"/>
          <c:showLeaderLines val="1"/>
        </c:dLbls>
        <c:firstSliceAng val="0"/>
        <c:holeSize val="50"/>
      </c:doughnutChart>
      <c:spPr>
        <a:noFill/>
        <a:ln>
          <a:noFill/>
        </a:ln>
        <a:effectLst/>
      </c:spPr>
    </c:plotArea>
    <c:legend>
      <c:legendPos val="b"/>
      <c:legendEntry>
        <c:idx val="1"/>
        <c:delete val="1"/>
      </c:legendEntry>
      <c:legendEntry>
        <c:idx val="3"/>
        <c:delete val="1"/>
      </c:legendEntry>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E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chemeClr val="accent1"/>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7.jpg"/><Relationship Id="rId2" Type="http://schemas.openxmlformats.org/officeDocument/2006/relationships/image" Target="../media/image16.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0.jpg"/><Relationship Id="rId2" Type="http://schemas.openxmlformats.org/officeDocument/2006/relationships/image" Target="../media/image19.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6.pn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chart" Target="../charts/chart1.xml"/><Relationship Id="rId4" Type="http://schemas.openxmlformats.org/officeDocument/2006/relationships/image" Target="../media/image8.png"/></Relationships>
</file>

<file path=xl/drawings/_rels/drawing7.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6.png"/><Relationship Id="rId1" Type="http://schemas.openxmlformats.org/officeDocument/2006/relationships/image" Target="../media/image4.png"/><Relationship Id="rId4" Type="http://schemas.openxmlformats.org/officeDocument/2006/relationships/image" Target="../media/image11.jpg"/></Relationships>
</file>

<file path=xl/drawings/_rels/drawing8.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6.png"/><Relationship Id="rId1" Type="http://schemas.openxmlformats.org/officeDocument/2006/relationships/image" Target="../media/image1.png"/><Relationship Id="rId4" Type="http://schemas.openxmlformats.org/officeDocument/2006/relationships/image" Target="../media/image13.jpg"/></Relationships>
</file>

<file path=xl/drawings/_rels/drawing9.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6.png"/><Relationship Id="rId1" Type="http://schemas.openxmlformats.org/officeDocument/2006/relationships/image" Target="../media/image1.png"/><Relationship Id="rId4" Type="http://schemas.openxmlformats.org/officeDocument/2006/relationships/image" Target="../media/image15.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88900</xdr:colOff>
      <xdr:row>0</xdr:row>
      <xdr:rowOff>177897</xdr:rowOff>
    </xdr:from>
    <xdr:to>
      <xdr:col>2</xdr:col>
      <xdr:colOff>38100</xdr:colOff>
      <xdr:row>0</xdr:row>
      <xdr:rowOff>883867</xdr:rowOff>
    </xdr:to>
    <xdr:pic>
      <xdr:nvPicPr>
        <xdr:cNvPr id="2" name="Imagen 1">
          <a:extLst>
            <a:ext uri="{FF2B5EF4-FFF2-40B4-BE49-F238E27FC236}">
              <a16:creationId xmlns:a16="http://schemas.microsoft.com/office/drawing/2014/main" id="{45C9BD19-6173-E246-80BC-14EC5F81092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88900" y="177897"/>
          <a:ext cx="1600200" cy="705970"/>
        </a:xfrm>
        <a:prstGeom prst="rect">
          <a:avLst/>
        </a:prstGeom>
      </xdr:spPr>
    </xdr:pic>
    <xdr:clientData/>
  </xdr:twoCellAnchor>
  <xdr:twoCellAnchor editAs="oneCell">
    <xdr:from>
      <xdr:col>0</xdr:col>
      <xdr:colOff>127001</xdr:colOff>
      <xdr:row>5</xdr:row>
      <xdr:rowOff>167282</xdr:rowOff>
    </xdr:from>
    <xdr:to>
      <xdr:col>5</xdr:col>
      <xdr:colOff>6954</xdr:colOff>
      <xdr:row>25</xdr:row>
      <xdr:rowOff>16613</xdr:rowOff>
    </xdr:to>
    <xdr:pic>
      <xdr:nvPicPr>
        <xdr:cNvPr id="3" name="Imagen 2">
          <a:extLst>
            <a:ext uri="{FF2B5EF4-FFF2-40B4-BE49-F238E27FC236}">
              <a16:creationId xmlns:a16="http://schemas.microsoft.com/office/drawing/2014/main" id="{88EE4DF1-1529-9D42-8255-89AE9682BF5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127001" y="2300882"/>
          <a:ext cx="3905853" cy="5462731"/>
        </a:xfrm>
        <a:prstGeom prst="rect">
          <a:avLst/>
        </a:prstGeom>
      </xdr:spPr>
    </xdr:pic>
    <xdr:clientData/>
  </xdr:twoCellAnchor>
  <xdr:twoCellAnchor editAs="oneCell">
    <xdr:from>
      <xdr:col>5</xdr:col>
      <xdr:colOff>558800</xdr:colOff>
      <xdr:row>7</xdr:row>
      <xdr:rowOff>215899</xdr:rowOff>
    </xdr:from>
    <xdr:to>
      <xdr:col>9</xdr:col>
      <xdr:colOff>1930400</xdr:colOff>
      <xdr:row>26</xdr:row>
      <xdr:rowOff>21238</xdr:rowOff>
    </xdr:to>
    <xdr:pic>
      <xdr:nvPicPr>
        <xdr:cNvPr id="5" name="Imagen 4">
          <a:extLst>
            <a:ext uri="{FF2B5EF4-FFF2-40B4-BE49-F238E27FC236}">
              <a16:creationId xmlns:a16="http://schemas.microsoft.com/office/drawing/2014/main" id="{E753F2E6-111C-144D-9428-3E741D6919C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584700" y="2806699"/>
          <a:ext cx="11049000" cy="506313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88900</xdr:colOff>
      <xdr:row>0</xdr:row>
      <xdr:rowOff>177897</xdr:rowOff>
    </xdr:from>
    <xdr:to>
      <xdr:col>2</xdr:col>
      <xdr:colOff>38100</xdr:colOff>
      <xdr:row>0</xdr:row>
      <xdr:rowOff>883867</xdr:rowOff>
    </xdr:to>
    <xdr:pic>
      <xdr:nvPicPr>
        <xdr:cNvPr id="2" name="Imagen 1">
          <a:extLst>
            <a:ext uri="{FF2B5EF4-FFF2-40B4-BE49-F238E27FC236}">
              <a16:creationId xmlns:a16="http://schemas.microsoft.com/office/drawing/2014/main" id="{4E6A9D76-652D-ED45-9A67-D8C7AF7F81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88900" y="177897"/>
          <a:ext cx="1600200" cy="705970"/>
        </a:xfrm>
        <a:prstGeom prst="rect">
          <a:avLst/>
        </a:prstGeom>
      </xdr:spPr>
    </xdr:pic>
    <xdr:clientData/>
  </xdr:twoCellAnchor>
  <xdr:twoCellAnchor editAs="oneCell">
    <xdr:from>
      <xdr:col>0</xdr:col>
      <xdr:colOff>177800</xdr:colOff>
      <xdr:row>6</xdr:row>
      <xdr:rowOff>139700</xdr:rowOff>
    </xdr:from>
    <xdr:to>
      <xdr:col>2</xdr:col>
      <xdr:colOff>2540</xdr:colOff>
      <xdr:row>8</xdr:row>
      <xdr:rowOff>651742</xdr:rowOff>
    </xdr:to>
    <xdr:pic>
      <xdr:nvPicPr>
        <xdr:cNvPr id="10" name="Imagen 9">
          <a:extLst>
            <a:ext uri="{FF2B5EF4-FFF2-40B4-BE49-F238E27FC236}">
              <a16:creationId xmlns:a16="http://schemas.microsoft.com/office/drawing/2014/main" id="{6A9A89B4-7B1B-DE4C-B922-7166FF70283F}"/>
            </a:ext>
          </a:extLst>
        </xdr:cNvPr>
        <xdr:cNvPicPr>
          <a:picLocks noChangeAspect="1"/>
        </xdr:cNvPicPr>
      </xdr:nvPicPr>
      <xdr:blipFill>
        <a:blip xmlns:r="http://schemas.openxmlformats.org/officeDocument/2006/relationships" r:embed="rId2"/>
        <a:stretch>
          <a:fillRect/>
        </a:stretch>
      </xdr:blipFill>
      <xdr:spPr>
        <a:xfrm>
          <a:off x="177800" y="2298700"/>
          <a:ext cx="1463040" cy="1463040"/>
        </a:xfrm>
        <a:prstGeom prst="rect">
          <a:avLst/>
        </a:prstGeom>
      </xdr:spPr>
    </xdr:pic>
    <xdr:clientData/>
  </xdr:twoCellAnchor>
  <xdr:twoCellAnchor editAs="oneCell">
    <xdr:from>
      <xdr:col>3</xdr:col>
      <xdr:colOff>95592</xdr:colOff>
      <xdr:row>46</xdr:row>
      <xdr:rowOff>150215</xdr:rowOff>
    </xdr:from>
    <xdr:to>
      <xdr:col>8</xdr:col>
      <xdr:colOff>1367640</xdr:colOff>
      <xdr:row>51</xdr:row>
      <xdr:rowOff>263560</xdr:rowOff>
    </xdr:to>
    <xdr:pic>
      <xdr:nvPicPr>
        <xdr:cNvPr id="4" name="Imagen 3">
          <a:extLst>
            <a:ext uri="{FF2B5EF4-FFF2-40B4-BE49-F238E27FC236}">
              <a16:creationId xmlns:a16="http://schemas.microsoft.com/office/drawing/2014/main" id="{015341E4-AFE4-FC4F-A231-15E6C934DF6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966452" y="16250538"/>
          <a:ext cx="8318500" cy="3937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88900</xdr:colOff>
      <xdr:row>0</xdr:row>
      <xdr:rowOff>177897</xdr:rowOff>
    </xdr:from>
    <xdr:to>
      <xdr:col>2</xdr:col>
      <xdr:colOff>38100</xdr:colOff>
      <xdr:row>0</xdr:row>
      <xdr:rowOff>883867</xdr:rowOff>
    </xdr:to>
    <xdr:pic>
      <xdr:nvPicPr>
        <xdr:cNvPr id="2" name="Imagen 1">
          <a:extLst>
            <a:ext uri="{FF2B5EF4-FFF2-40B4-BE49-F238E27FC236}">
              <a16:creationId xmlns:a16="http://schemas.microsoft.com/office/drawing/2014/main" id="{E866D3ED-1AC8-B548-BF05-B5DF42A575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88900" y="177897"/>
          <a:ext cx="1600200" cy="705970"/>
        </a:xfrm>
        <a:prstGeom prst="rect">
          <a:avLst/>
        </a:prstGeom>
      </xdr:spPr>
    </xdr:pic>
    <xdr:clientData/>
  </xdr:twoCellAnchor>
  <xdr:twoCellAnchor editAs="oneCell">
    <xdr:from>
      <xdr:col>0</xdr:col>
      <xdr:colOff>179294</xdr:colOff>
      <xdr:row>6</xdr:row>
      <xdr:rowOff>134471</xdr:rowOff>
    </xdr:from>
    <xdr:to>
      <xdr:col>2</xdr:col>
      <xdr:colOff>7769</xdr:colOff>
      <xdr:row>8</xdr:row>
      <xdr:rowOff>620757</xdr:rowOff>
    </xdr:to>
    <xdr:pic>
      <xdr:nvPicPr>
        <xdr:cNvPr id="5" name="Imagen 4">
          <a:extLst>
            <a:ext uri="{FF2B5EF4-FFF2-40B4-BE49-F238E27FC236}">
              <a16:creationId xmlns:a16="http://schemas.microsoft.com/office/drawing/2014/main" id="{19027EFC-7BEC-BC4D-B280-576ED7D7D275}"/>
            </a:ext>
          </a:extLst>
        </xdr:cNvPr>
        <xdr:cNvPicPr>
          <a:picLocks noChangeAspect="1"/>
        </xdr:cNvPicPr>
      </xdr:nvPicPr>
      <xdr:blipFill>
        <a:blip xmlns:r="http://schemas.openxmlformats.org/officeDocument/2006/relationships" r:embed="rId2"/>
        <a:stretch>
          <a:fillRect/>
        </a:stretch>
      </xdr:blipFill>
      <xdr:spPr>
        <a:xfrm>
          <a:off x="179294" y="2286000"/>
          <a:ext cx="1463040" cy="146304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88900</xdr:colOff>
      <xdr:row>0</xdr:row>
      <xdr:rowOff>177897</xdr:rowOff>
    </xdr:from>
    <xdr:to>
      <xdr:col>2</xdr:col>
      <xdr:colOff>38100</xdr:colOff>
      <xdr:row>0</xdr:row>
      <xdr:rowOff>883867</xdr:rowOff>
    </xdr:to>
    <xdr:pic>
      <xdr:nvPicPr>
        <xdr:cNvPr id="2" name="Imagen 1">
          <a:extLst>
            <a:ext uri="{FF2B5EF4-FFF2-40B4-BE49-F238E27FC236}">
              <a16:creationId xmlns:a16="http://schemas.microsoft.com/office/drawing/2014/main" id="{0A34760B-335B-BA44-B197-985272FC72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88900" y="177897"/>
          <a:ext cx="1600200" cy="705970"/>
        </a:xfrm>
        <a:prstGeom prst="rect">
          <a:avLst/>
        </a:prstGeom>
      </xdr:spPr>
    </xdr:pic>
    <xdr:clientData/>
  </xdr:twoCellAnchor>
  <xdr:twoCellAnchor editAs="oneCell">
    <xdr:from>
      <xdr:col>0</xdr:col>
      <xdr:colOff>493059</xdr:colOff>
      <xdr:row>6</xdr:row>
      <xdr:rowOff>134470</xdr:rowOff>
    </xdr:from>
    <xdr:to>
      <xdr:col>1</xdr:col>
      <xdr:colOff>554274</xdr:colOff>
      <xdr:row>9</xdr:row>
      <xdr:rowOff>282674</xdr:rowOff>
    </xdr:to>
    <xdr:pic>
      <xdr:nvPicPr>
        <xdr:cNvPr id="4" name="Imagen 3">
          <a:extLst>
            <a:ext uri="{FF2B5EF4-FFF2-40B4-BE49-F238E27FC236}">
              <a16:creationId xmlns:a16="http://schemas.microsoft.com/office/drawing/2014/main" id="{70101575-F84E-7E47-A4F1-6C128259C076}"/>
            </a:ext>
          </a:extLst>
        </xdr:cNvPr>
        <xdr:cNvPicPr>
          <a:picLocks noChangeAspect="1"/>
        </xdr:cNvPicPr>
      </xdr:nvPicPr>
      <xdr:blipFill>
        <a:blip xmlns:r="http://schemas.openxmlformats.org/officeDocument/2006/relationships" r:embed="rId2"/>
        <a:stretch>
          <a:fillRect/>
        </a:stretch>
      </xdr:blipFill>
      <xdr:spPr>
        <a:xfrm>
          <a:off x="493059" y="2285999"/>
          <a:ext cx="882980" cy="1463040"/>
        </a:xfrm>
        <a:prstGeom prst="rect">
          <a:avLst/>
        </a:prstGeom>
      </xdr:spPr>
    </xdr:pic>
    <xdr:clientData/>
  </xdr:twoCellAnchor>
  <xdr:twoCellAnchor editAs="oneCell">
    <xdr:from>
      <xdr:col>4</xdr:col>
      <xdr:colOff>1092200</xdr:colOff>
      <xdr:row>13</xdr:row>
      <xdr:rowOff>114300</xdr:rowOff>
    </xdr:from>
    <xdr:to>
      <xdr:col>12</xdr:col>
      <xdr:colOff>658805</xdr:colOff>
      <xdr:row>15</xdr:row>
      <xdr:rowOff>378460</xdr:rowOff>
    </xdr:to>
    <xdr:pic>
      <xdr:nvPicPr>
        <xdr:cNvPr id="6" name="Imagen 5">
          <a:extLst>
            <a:ext uri="{FF2B5EF4-FFF2-40B4-BE49-F238E27FC236}">
              <a16:creationId xmlns:a16="http://schemas.microsoft.com/office/drawing/2014/main" id="{526D452D-A146-174A-8531-00EDA2F33EB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314700" y="5156200"/>
          <a:ext cx="11644305" cy="106527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88900</xdr:colOff>
      <xdr:row>0</xdr:row>
      <xdr:rowOff>175282</xdr:rowOff>
    </xdr:from>
    <xdr:to>
      <xdr:col>2</xdr:col>
      <xdr:colOff>38100</xdr:colOff>
      <xdr:row>0</xdr:row>
      <xdr:rowOff>886482</xdr:rowOff>
    </xdr:to>
    <xdr:pic>
      <xdr:nvPicPr>
        <xdr:cNvPr id="3" name="Imagen 2">
          <a:extLst>
            <a:ext uri="{FF2B5EF4-FFF2-40B4-BE49-F238E27FC236}">
              <a16:creationId xmlns:a16="http://schemas.microsoft.com/office/drawing/2014/main" id="{190C146E-84A3-FB47-8674-1BCCCA2FF7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88900" y="175282"/>
          <a:ext cx="1600200" cy="711200"/>
        </a:xfrm>
        <a:prstGeom prst="rect">
          <a:avLst/>
        </a:prstGeom>
      </xdr:spPr>
    </xdr:pic>
    <xdr:clientData/>
  </xdr:twoCellAnchor>
  <xdr:twoCellAnchor editAs="oneCell">
    <xdr:from>
      <xdr:col>0</xdr:col>
      <xdr:colOff>101600</xdr:colOff>
      <xdr:row>6</xdr:row>
      <xdr:rowOff>127000</xdr:rowOff>
    </xdr:from>
    <xdr:to>
      <xdr:col>1</xdr:col>
      <xdr:colOff>739140</xdr:colOff>
      <xdr:row>9</xdr:row>
      <xdr:rowOff>383540</xdr:rowOff>
    </xdr:to>
    <xdr:pic>
      <xdr:nvPicPr>
        <xdr:cNvPr id="4" name="Imagen 3">
          <a:extLst>
            <a:ext uri="{FF2B5EF4-FFF2-40B4-BE49-F238E27FC236}">
              <a16:creationId xmlns:a16="http://schemas.microsoft.com/office/drawing/2014/main" id="{CD769924-3344-E249-AD40-D2E504734BC7}"/>
            </a:ext>
          </a:extLst>
        </xdr:cNvPr>
        <xdr:cNvPicPr>
          <a:picLocks noChangeAspect="1"/>
        </xdr:cNvPicPr>
      </xdr:nvPicPr>
      <xdr:blipFill>
        <a:blip xmlns:r="http://schemas.openxmlformats.org/officeDocument/2006/relationships" r:embed="rId2"/>
        <a:stretch>
          <a:fillRect/>
        </a:stretch>
      </xdr:blipFill>
      <xdr:spPr>
        <a:xfrm>
          <a:off x="101600" y="2260600"/>
          <a:ext cx="1463040" cy="14630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88900</xdr:colOff>
      <xdr:row>0</xdr:row>
      <xdr:rowOff>177897</xdr:rowOff>
    </xdr:from>
    <xdr:to>
      <xdr:col>2</xdr:col>
      <xdr:colOff>38100</xdr:colOff>
      <xdr:row>0</xdr:row>
      <xdr:rowOff>883867</xdr:rowOff>
    </xdr:to>
    <xdr:pic>
      <xdr:nvPicPr>
        <xdr:cNvPr id="2" name="Imagen 1">
          <a:extLst>
            <a:ext uri="{FF2B5EF4-FFF2-40B4-BE49-F238E27FC236}">
              <a16:creationId xmlns:a16="http://schemas.microsoft.com/office/drawing/2014/main" id="{B3A12D91-56A2-F44C-ACC5-8FBB9236CC2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88900" y="177897"/>
          <a:ext cx="1600200" cy="705970"/>
        </a:xfrm>
        <a:prstGeom prst="rect">
          <a:avLst/>
        </a:prstGeom>
      </xdr:spPr>
    </xdr:pic>
    <xdr:clientData/>
  </xdr:twoCellAnchor>
  <xdr:twoCellAnchor editAs="oneCell">
    <xdr:from>
      <xdr:col>0</xdr:col>
      <xdr:colOff>101600</xdr:colOff>
      <xdr:row>6</xdr:row>
      <xdr:rowOff>127000</xdr:rowOff>
    </xdr:from>
    <xdr:to>
      <xdr:col>1</xdr:col>
      <xdr:colOff>739140</xdr:colOff>
      <xdr:row>9</xdr:row>
      <xdr:rowOff>383540</xdr:rowOff>
    </xdr:to>
    <xdr:pic>
      <xdr:nvPicPr>
        <xdr:cNvPr id="3" name="Imagen 2">
          <a:extLst>
            <a:ext uri="{FF2B5EF4-FFF2-40B4-BE49-F238E27FC236}">
              <a16:creationId xmlns:a16="http://schemas.microsoft.com/office/drawing/2014/main" id="{B382BEFB-3713-5748-BFEC-78F06372FF32}"/>
            </a:ext>
          </a:extLst>
        </xdr:cNvPr>
        <xdr:cNvPicPr>
          <a:picLocks noChangeAspect="1"/>
        </xdr:cNvPicPr>
      </xdr:nvPicPr>
      <xdr:blipFill>
        <a:blip xmlns:r="http://schemas.openxmlformats.org/officeDocument/2006/relationships" r:embed="rId2"/>
        <a:stretch>
          <a:fillRect/>
        </a:stretch>
      </xdr:blipFill>
      <xdr:spPr>
        <a:xfrm>
          <a:off x="101600" y="2425700"/>
          <a:ext cx="1463040" cy="14884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88900</xdr:colOff>
      <xdr:row>0</xdr:row>
      <xdr:rowOff>177897</xdr:rowOff>
    </xdr:from>
    <xdr:to>
      <xdr:col>2</xdr:col>
      <xdr:colOff>38100</xdr:colOff>
      <xdr:row>0</xdr:row>
      <xdr:rowOff>883867</xdr:rowOff>
    </xdr:to>
    <xdr:pic>
      <xdr:nvPicPr>
        <xdr:cNvPr id="2" name="Imagen 1">
          <a:extLst>
            <a:ext uri="{FF2B5EF4-FFF2-40B4-BE49-F238E27FC236}">
              <a16:creationId xmlns:a16="http://schemas.microsoft.com/office/drawing/2014/main" id="{2D7CCB8E-6257-2B45-9FBB-53100D3E54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88900" y="177897"/>
          <a:ext cx="1600200" cy="705970"/>
        </a:xfrm>
        <a:prstGeom prst="rect">
          <a:avLst/>
        </a:prstGeom>
      </xdr:spPr>
    </xdr:pic>
    <xdr:clientData/>
  </xdr:twoCellAnchor>
  <xdr:twoCellAnchor editAs="oneCell">
    <xdr:from>
      <xdr:col>0</xdr:col>
      <xdr:colOff>177800</xdr:colOff>
      <xdr:row>6</xdr:row>
      <xdr:rowOff>88900</xdr:rowOff>
    </xdr:from>
    <xdr:to>
      <xdr:col>1</xdr:col>
      <xdr:colOff>815340</xdr:colOff>
      <xdr:row>10</xdr:row>
      <xdr:rowOff>62347</xdr:rowOff>
    </xdr:to>
    <xdr:pic>
      <xdr:nvPicPr>
        <xdr:cNvPr id="3" name="Imagen 2">
          <a:extLst>
            <a:ext uri="{FF2B5EF4-FFF2-40B4-BE49-F238E27FC236}">
              <a16:creationId xmlns:a16="http://schemas.microsoft.com/office/drawing/2014/main" id="{E91BA74E-64C3-6845-8420-7EF3B9BAE7E4}"/>
            </a:ext>
          </a:extLst>
        </xdr:cNvPr>
        <xdr:cNvPicPr>
          <a:picLocks noChangeAspect="1"/>
        </xdr:cNvPicPr>
      </xdr:nvPicPr>
      <xdr:blipFill>
        <a:blip xmlns:r="http://schemas.openxmlformats.org/officeDocument/2006/relationships" r:embed="rId2"/>
        <a:stretch>
          <a:fillRect/>
        </a:stretch>
      </xdr:blipFill>
      <xdr:spPr>
        <a:xfrm>
          <a:off x="177800" y="2222500"/>
          <a:ext cx="1463040" cy="1463040"/>
        </a:xfrm>
        <a:prstGeom prst="rect">
          <a:avLst/>
        </a:prstGeom>
      </xdr:spPr>
    </xdr:pic>
    <xdr:clientData/>
  </xdr:twoCellAnchor>
  <xdr:twoCellAnchor editAs="oneCell">
    <xdr:from>
      <xdr:col>0</xdr:col>
      <xdr:colOff>279400</xdr:colOff>
      <xdr:row>12</xdr:row>
      <xdr:rowOff>292100</xdr:rowOff>
    </xdr:from>
    <xdr:to>
      <xdr:col>1</xdr:col>
      <xdr:colOff>643838</xdr:colOff>
      <xdr:row>21</xdr:row>
      <xdr:rowOff>25400</xdr:rowOff>
    </xdr:to>
    <xdr:pic>
      <xdr:nvPicPr>
        <xdr:cNvPr id="5" name="Imagen 4">
          <a:extLst>
            <a:ext uri="{FF2B5EF4-FFF2-40B4-BE49-F238E27FC236}">
              <a16:creationId xmlns:a16="http://schemas.microsoft.com/office/drawing/2014/main" id="{F3B94BEF-7221-B647-BCBE-5430B8BD90C4}"/>
            </a:ext>
          </a:extLst>
        </xdr:cNvPr>
        <xdr:cNvPicPr>
          <a:picLocks noChangeAspect="1"/>
        </xdr:cNvPicPr>
      </xdr:nvPicPr>
      <xdr:blipFill>
        <a:blip xmlns:r="http://schemas.openxmlformats.org/officeDocument/2006/relationships" r:embed="rId3"/>
        <a:stretch>
          <a:fillRect/>
        </a:stretch>
      </xdr:blipFill>
      <xdr:spPr>
        <a:xfrm>
          <a:off x="279400" y="3949700"/>
          <a:ext cx="1189938" cy="31623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88900</xdr:colOff>
      <xdr:row>0</xdr:row>
      <xdr:rowOff>180199</xdr:rowOff>
    </xdr:from>
    <xdr:to>
      <xdr:col>2</xdr:col>
      <xdr:colOff>38100</xdr:colOff>
      <xdr:row>0</xdr:row>
      <xdr:rowOff>885936</xdr:rowOff>
    </xdr:to>
    <xdr:pic>
      <xdr:nvPicPr>
        <xdr:cNvPr id="2" name="Imagen 1">
          <a:extLst>
            <a:ext uri="{FF2B5EF4-FFF2-40B4-BE49-F238E27FC236}">
              <a16:creationId xmlns:a16="http://schemas.microsoft.com/office/drawing/2014/main" id="{10BA0A5B-5F06-6448-A3F1-18A129E70D3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88900" y="180199"/>
          <a:ext cx="1587910" cy="705737"/>
        </a:xfrm>
        <a:prstGeom prst="rect">
          <a:avLst/>
        </a:prstGeom>
      </xdr:spPr>
    </xdr:pic>
    <xdr:clientData/>
  </xdr:twoCellAnchor>
  <xdr:twoCellAnchor editAs="oneCell">
    <xdr:from>
      <xdr:col>0</xdr:col>
      <xdr:colOff>195118</xdr:colOff>
      <xdr:row>6</xdr:row>
      <xdr:rowOff>113146</xdr:rowOff>
    </xdr:from>
    <xdr:to>
      <xdr:col>2</xdr:col>
      <xdr:colOff>1386</xdr:colOff>
      <xdr:row>9</xdr:row>
      <xdr:rowOff>359034</xdr:rowOff>
    </xdr:to>
    <xdr:pic>
      <xdr:nvPicPr>
        <xdr:cNvPr id="3" name="Imagen 2">
          <a:extLst>
            <a:ext uri="{FF2B5EF4-FFF2-40B4-BE49-F238E27FC236}">
              <a16:creationId xmlns:a16="http://schemas.microsoft.com/office/drawing/2014/main" id="{E3BBAF2C-54D1-9142-A6DE-B8B4A17AF4D7}"/>
            </a:ext>
          </a:extLst>
        </xdr:cNvPr>
        <xdr:cNvPicPr>
          <a:picLocks noChangeAspect="1"/>
        </xdr:cNvPicPr>
      </xdr:nvPicPr>
      <xdr:blipFill>
        <a:blip xmlns:r="http://schemas.openxmlformats.org/officeDocument/2006/relationships" r:embed="rId2"/>
        <a:stretch>
          <a:fillRect/>
        </a:stretch>
      </xdr:blipFill>
      <xdr:spPr>
        <a:xfrm>
          <a:off x="195118" y="2260601"/>
          <a:ext cx="1468813" cy="1463040"/>
        </a:xfrm>
        <a:prstGeom prst="rect">
          <a:avLst/>
        </a:prstGeom>
      </xdr:spPr>
    </xdr:pic>
    <xdr:clientData/>
  </xdr:twoCellAnchor>
  <xdr:twoCellAnchor editAs="oneCell">
    <xdr:from>
      <xdr:col>0</xdr:col>
      <xdr:colOff>311726</xdr:colOff>
      <xdr:row>12</xdr:row>
      <xdr:rowOff>265544</xdr:rowOff>
    </xdr:from>
    <xdr:to>
      <xdr:col>1</xdr:col>
      <xdr:colOff>667350</xdr:colOff>
      <xdr:row>18</xdr:row>
      <xdr:rowOff>60037</xdr:rowOff>
    </xdr:to>
    <xdr:pic>
      <xdr:nvPicPr>
        <xdr:cNvPr id="4" name="Imagen 3">
          <a:extLst>
            <a:ext uri="{FF2B5EF4-FFF2-40B4-BE49-F238E27FC236}">
              <a16:creationId xmlns:a16="http://schemas.microsoft.com/office/drawing/2014/main" id="{97326DE2-6254-8E42-99E5-6AB580C58589}"/>
            </a:ext>
          </a:extLst>
        </xdr:cNvPr>
        <xdr:cNvPicPr>
          <a:picLocks noChangeAspect="1"/>
        </xdr:cNvPicPr>
      </xdr:nvPicPr>
      <xdr:blipFill>
        <a:blip xmlns:r="http://schemas.openxmlformats.org/officeDocument/2006/relationships" r:embed="rId3"/>
        <a:stretch>
          <a:fillRect/>
        </a:stretch>
      </xdr:blipFill>
      <xdr:spPr>
        <a:xfrm>
          <a:off x="311726" y="3936999"/>
          <a:ext cx="1186897" cy="315421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189174</xdr:colOff>
      <xdr:row>97</xdr:row>
      <xdr:rowOff>4231</xdr:rowOff>
    </xdr:from>
    <xdr:to>
      <xdr:col>6</xdr:col>
      <xdr:colOff>4166242</xdr:colOff>
      <xdr:row>114</xdr:row>
      <xdr:rowOff>223889</xdr:rowOff>
    </xdr:to>
    <xdr:graphicFrame macro="">
      <xdr:nvGraphicFramePr>
        <xdr:cNvPr id="2" name="Gráfico 1">
          <a:extLst>
            <a:ext uri="{FF2B5EF4-FFF2-40B4-BE49-F238E27FC236}">
              <a16:creationId xmlns:a16="http://schemas.microsoft.com/office/drawing/2014/main" id="{3B74BE9F-04F7-EE44-9294-F76173AFEF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88900</xdr:colOff>
      <xdr:row>0</xdr:row>
      <xdr:rowOff>177231</xdr:rowOff>
    </xdr:from>
    <xdr:to>
      <xdr:col>2</xdr:col>
      <xdr:colOff>38100</xdr:colOff>
      <xdr:row>0</xdr:row>
      <xdr:rowOff>885637</xdr:rowOff>
    </xdr:to>
    <xdr:pic>
      <xdr:nvPicPr>
        <xdr:cNvPr id="9" name="Imagen 8">
          <a:extLst>
            <a:ext uri="{FF2B5EF4-FFF2-40B4-BE49-F238E27FC236}">
              <a16:creationId xmlns:a16="http://schemas.microsoft.com/office/drawing/2014/main" id="{AF1FCA95-44E7-C34E-AF45-1A701AF170A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8900" y="177231"/>
          <a:ext cx="1605722" cy="708406"/>
        </a:xfrm>
        <a:prstGeom prst="rect">
          <a:avLst/>
        </a:prstGeom>
      </xdr:spPr>
    </xdr:pic>
    <xdr:clientData/>
  </xdr:twoCellAnchor>
  <xdr:twoCellAnchor editAs="oneCell">
    <xdr:from>
      <xdr:col>0</xdr:col>
      <xdr:colOff>195118</xdr:colOff>
      <xdr:row>6</xdr:row>
      <xdr:rowOff>113146</xdr:rowOff>
    </xdr:from>
    <xdr:to>
      <xdr:col>2</xdr:col>
      <xdr:colOff>1386</xdr:colOff>
      <xdr:row>9</xdr:row>
      <xdr:rowOff>359034</xdr:rowOff>
    </xdr:to>
    <xdr:pic>
      <xdr:nvPicPr>
        <xdr:cNvPr id="10" name="Imagen 9">
          <a:extLst>
            <a:ext uri="{FF2B5EF4-FFF2-40B4-BE49-F238E27FC236}">
              <a16:creationId xmlns:a16="http://schemas.microsoft.com/office/drawing/2014/main" id="{A8D978CD-07C2-C54E-8FE9-2A0AE04C2870}"/>
            </a:ext>
          </a:extLst>
        </xdr:cNvPr>
        <xdr:cNvPicPr>
          <a:picLocks noChangeAspect="1"/>
        </xdr:cNvPicPr>
      </xdr:nvPicPr>
      <xdr:blipFill>
        <a:blip xmlns:r="http://schemas.openxmlformats.org/officeDocument/2006/relationships" r:embed="rId3"/>
        <a:stretch>
          <a:fillRect/>
        </a:stretch>
      </xdr:blipFill>
      <xdr:spPr>
        <a:xfrm>
          <a:off x="195118" y="2411846"/>
          <a:ext cx="1457268" cy="1426988"/>
        </a:xfrm>
        <a:prstGeom prst="rect">
          <a:avLst/>
        </a:prstGeom>
      </xdr:spPr>
    </xdr:pic>
    <xdr:clientData/>
  </xdr:twoCellAnchor>
  <xdr:twoCellAnchor editAs="oneCell">
    <xdr:from>
      <xdr:col>0</xdr:col>
      <xdr:colOff>311726</xdr:colOff>
      <xdr:row>12</xdr:row>
      <xdr:rowOff>265544</xdr:rowOff>
    </xdr:from>
    <xdr:to>
      <xdr:col>1</xdr:col>
      <xdr:colOff>667350</xdr:colOff>
      <xdr:row>26</xdr:row>
      <xdr:rowOff>16599</xdr:rowOff>
    </xdr:to>
    <xdr:pic>
      <xdr:nvPicPr>
        <xdr:cNvPr id="11" name="Imagen 10">
          <a:extLst>
            <a:ext uri="{FF2B5EF4-FFF2-40B4-BE49-F238E27FC236}">
              <a16:creationId xmlns:a16="http://schemas.microsoft.com/office/drawing/2014/main" id="{1BF84D24-D04F-634A-8EF5-58F36D4B1BE7}"/>
            </a:ext>
          </a:extLst>
        </xdr:cNvPr>
        <xdr:cNvPicPr>
          <a:picLocks noChangeAspect="1"/>
        </xdr:cNvPicPr>
      </xdr:nvPicPr>
      <xdr:blipFill>
        <a:blip xmlns:r="http://schemas.openxmlformats.org/officeDocument/2006/relationships" r:embed="rId4"/>
        <a:stretch>
          <a:fillRect/>
        </a:stretch>
      </xdr:blipFill>
      <xdr:spPr>
        <a:xfrm>
          <a:off x="311726" y="4786744"/>
          <a:ext cx="1181124" cy="315999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88900</xdr:colOff>
      <xdr:row>0</xdr:row>
      <xdr:rowOff>175282</xdr:rowOff>
    </xdr:from>
    <xdr:to>
      <xdr:col>2</xdr:col>
      <xdr:colOff>38100</xdr:colOff>
      <xdr:row>0</xdr:row>
      <xdr:rowOff>886482</xdr:rowOff>
    </xdr:to>
    <xdr:pic>
      <xdr:nvPicPr>
        <xdr:cNvPr id="2" name="Imagen 1">
          <a:extLst>
            <a:ext uri="{FF2B5EF4-FFF2-40B4-BE49-F238E27FC236}">
              <a16:creationId xmlns:a16="http://schemas.microsoft.com/office/drawing/2014/main" id="{2FF1930C-58B6-6249-8C62-F82A14EDB2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88900" y="175282"/>
          <a:ext cx="1600200" cy="711200"/>
        </a:xfrm>
        <a:prstGeom prst="rect">
          <a:avLst/>
        </a:prstGeom>
      </xdr:spPr>
    </xdr:pic>
    <xdr:clientData/>
  </xdr:twoCellAnchor>
  <xdr:twoCellAnchor editAs="oneCell">
    <xdr:from>
      <xdr:col>0</xdr:col>
      <xdr:colOff>152400</xdr:colOff>
      <xdr:row>6</xdr:row>
      <xdr:rowOff>127000</xdr:rowOff>
    </xdr:from>
    <xdr:to>
      <xdr:col>1</xdr:col>
      <xdr:colOff>789940</xdr:colOff>
      <xdr:row>10</xdr:row>
      <xdr:rowOff>57573</xdr:rowOff>
    </xdr:to>
    <xdr:pic>
      <xdr:nvPicPr>
        <xdr:cNvPr id="6" name="Imagen 5">
          <a:extLst>
            <a:ext uri="{FF2B5EF4-FFF2-40B4-BE49-F238E27FC236}">
              <a16:creationId xmlns:a16="http://schemas.microsoft.com/office/drawing/2014/main" id="{529978F8-B60A-C144-BB82-2A4854ECCF96}"/>
            </a:ext>
          </a:extLst>
        </xdr:cNvPr>
        <xdr:cNvPicPr>
          <a:picLocks noChangeAspect="1"/>
        </xdr:cNvPicPr>
      </xdr:nvPicPr>
      <xdr:blipFill>
        <a:blip xmlns:r="http://schemas.openxmlformats.org/officeDocument/2006/relationships" r:embed="rId2"/>
        <a:stretch>
          <a:fillRect/>
        </a:stretch>
      </xdr:blipFill>
      <xdr:spPr>
        <a:xfrm>
          <a:off x="152400" y="2286000"/>
          <a:ext cx="1463040" cy="1463040"/>
        </a:xfrm>
        <a:prstGeom prst="rect">
          <a:avLst/>
        </a:prstGeom>
      </xdr:spPr>
    </xdr:pic>
    <xdr:clientData/>
  </xdr:twoCellAnchor>
  <xdr:twoCellAnchor editAs="oneCell">
    <xdr:from>
      <xdr:col>0</xdr:col>
      <xdr:colOff>279401</xdr:colOff>
      <xdr:row>12</xdr:row>
      <xdr:rowOff>342900</xdr:rowOff>
    </xdr:from>
    <xdr:to>
      <xdr:col>1</xdr:col>
      <xdr:colOff>639059</xdr:colOff>
      <xdr:row>18</xdr:row>
      <xdr:rowOff>215899</xdr:rowOff>
    </xdr:to>
    <xdr:pic>
      <xdr:nvPicPr>
        <xdr:cNvPr id="7" name="Imagen 6">
          <a:extLst>
            <a:ext uri="{FF2B5EF4-FFF2-40B4-BE49-F238E27FC236}">
              <a16:creationId xmlns:a16="http://schemas.microsoft.com/office/drawing/2014/main" id="{74F39234-208B-B543-A748-2B18F795D74E}"/>
            </a:ext>
          </a:extLst>
        </xdr:cNvPr>
        <xdr:cNvPicPr>
          <a:picLocks noChangeAspect="1"/>
        </xdr:cNvPicPr>
      </xdr:nvPicPr>
      <xdr:blipFill>
        <a:blip xmlns:r="http://schemas.openxmlformats.org/officeDocument/2006/relationships" r:embed="rId3"/>
        <a:stretch>
          <a:fillRect/>
        </a:stretch>
      </xdr:blipFill>
      <xdr:spPr>
        <a:xfrm>
          <a:off x="279401" y="4025900"/>
          <a:ext cx="1185158" cy="3149600"/>
        </a:xfrm>
        <a:prstGeom prst="rect">
          <a:avLst/>
        </a:prstGeom>
      </xdr:spPr>
    </xdr:pic>
    <xdr:clientData/>
  </xdr:twoCellAnchor>
  <xdr:twoCellAnchor editAs="oneCell">
    <xdr:from>
      <xdr:col>4</xdr:col>
      <xdr:colOff>304800</xdr:colOff>
      <xdr:row>24</xdr:row>
      <xdr:rowOff>152400</xdr:rowOff>
    </xdr:from>
    <xdr:to>
      <xdr:col>8</xdr:col>
      <xdr:colOff>821267</xdr:colOff>
      <xdr:row>32</xdr:row>
      <xdr:rowOff>410633</xdr:rowOff>
    </xdr:to>
    <xdr:pic>
      <xdr:nvPicPr>
        <xdr:cNvPr id="4" name="Imagen 3">
          <a:extLst>
            <a:ext uri="{FF2B5EF4-FFF2-40B4-BE49-F238E27FC236}">
              <a16:creationId xmlns:a16="http://schemas.microsoft.com/office/drawing/2014/main" id="{E8A0F512-A03C-F44D-A9F7-BCE3D7C9A79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540000" y="11700933"/>
          <a:ext cx="7239000" cy="44577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88900</xdr:colOff>
      <xdr:row>0</xdr:row>
      <xdr:rowOff>177897</xdr:rowOff>
    </xdr:from>
    <xdr:to>
      <xdr:col>2</xdr:col>
      <xdr:colOff>38100</xdr:colOff>
      <xdr:row>0</xdr:row>
      <xdr:rowOff>883867</xdr:rowOff>
    </xdr:to>
    <xdr:pic>
      <xdr:nvPicPr>
        <xdr:cNvPr id="2" name="Imagen 1">
          <a:extLst>
            <a:ext uri="{FF2B5EF4-FFF2-40B4-BE49-F238E27FC236}">
              <a16:creationId xmlns:a16="http://schemas.microsoft.com/office/drawing/2014/main" id="{CBF63C98-A167-4849-98A7-3F6C83B3F6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88900" y="177897"/>
          <a:ext cx="1600200" cy="705970"/>
        </a:xfrm>
        <a:prstGeom prst="rect">
          <a:avLst/>
        </a:prstGeom>
      </xdr:spPr>
    </xdr:pic>
    <xdr:clientData/>
  </xdr:twoCellAnchor>
  <xdr:twoCellAnchor editAs="oneCell">
    <xdr:from>
      <xdr:col>0</xdr:col>
      <xdr:colOff>190500</xdr:colOff>
      <xdr:row>6</xdr:row>
      <xdr:rowOff>127000</xdr:rowOff>
    </xdr:from>
    <xdr:to>
      <xdr:col>2</xdr:col>
      <xdr:colOff>2540</xdr:colOff>
      <xdr:row>10</xdr:row>
      <xdr:rowOff>104140</xdr:rowOff>
    </xdr:to>
    <xdr:pic>
      <xdr:nvPicPr>
        <xdr:cNvPr id="3" name="Imagen 2">
          <a:extLst>
            <a:ext uri="{FF2B5EF4-FFF2-40B4-BE49-F238E27FC236}">
              <a16:creationId xmlns:a16="http://schemas.microsoft.com/office/drawing/2014/main" id="{77AACD72-A623-5747-A8B5-6F3D33A2830C}"/>
            </a:ext>
          </a:extLst>
        </xdr:cNvPr>
        <xdr:cNvPicPr>
          <a:picLocks noChangeAspect="1"/>
        </xdr:cNvPicPr>
      </xdr:nvPicPr>
      <xdr:blipFill>
        <a:blip xmlns:r="http://schemas.openxmlformats.org/officeDocument/2006/relationships" r:embed="rId2"/>
        <a:stretch>
          <a:fillRect/>
        </a:stretch>
      </xdr:blipFill>
      <xdr:spPr>
        <a:xfrm>
          <a:off x="190500" y="2286000"/>
          <a:ext cx="1463040" cy="1463040"/>
        </a:xfrm>
        <a:prstGeom prst="rect">
          <a:avLst/>
        </a:prstGeom>
      </xdr:spPr>
    </xdr:pic>
    <xdr:clientData/>
  </xdr:twoCellAnchor>
  <xdr:twoCellAnchor editAs="oneCell">
    <xdr:from>
      <xdr:col>0</xdr:col>
      <xdr:colOff>330199</xdr:colOff>
      <xdr:row>13</xdr:row>
      <xdr:rowOff>76200</xdr:rowOff>
    </xdr:from>
    <xdr:to>
      <xdr:col>1</xdr:col>
      <xdr:colOff>694636</xdr:colOff>
      <xdr:row>18</xdr:row>
      <xdr:rowOff>342900</xdr:rowOff>
    </xdr:to>
    <xdr:pic>
      <xdr:nvPicPr>
        <xdr:cNvPr id="5" name="Imagen 4">
          <a:extLst>
            <a:ext uri="{FF2B5EF4-FFF2-40B4-BE49-F238E27FC236}">
              <a16:creationId xmlns:a16="http://schemas.microsoft.com/office/drawing/2014/main" id="{B90D3B2B-173B-2D43-8396-B1C6E4E7CF6C}"/>
            </a:ext>
          </a:extLst>
        </xdr:cNvPr>
        <xdr:cNvPicPr>
          <a:picLocks noChangeAspect="1"/>
        </xdr:cNvPicPr>
      </xdr:nvPicPr>
      <xdr:blipFill>
        <a:blip xmlns:r="http://schemas.openxmlformats.org/officeDocument/2006/relationships" r:embed="rId3"/>
        <a:stretch>
          <a:fillRect/>
        </a:stretch>
      </xdr:blipFill>
      <xdr:spPr>
        <a:xfrm>
          <a:off x="330199" y="4140200"/>
          <a:ext cx="1189937" cy="3162300"/>
        </a:xfrm>
        <a:prstGeom prst="rect">
          <a:avLst/>
        </a:prstGeom>
      </xdr:spPr>
    </xdr:pic>
    <xdr:clientData/>
  </xdr:twoCellAnchor>
  <xdr:twoCellAnchor editAs="oneCell">
    <xdr:from>
      <xdr:col>3</xdr:col>
      <xdr:colOff>254000</xdr:colOff>
      <xdr:row>25</xdr:row>
      <xdr:rowOff>127000</xdr:rowOff>
    </xdr:from>
    <xdr:to>
      <xdr:col>8</xdr:col>
      <xdr:colOff>1231900</xdr:colOff>
      <xdr:row>33</xdr:row>
      <xdr:rowOff>419100</xdr:rowOff>
    </xdr:to>
    <xdr:pic>
      <xdr:nvPicPr>
        <xdr:cNvPr id="6" name="Imagen 5">
          <a:extLst>
            <a:ext uri="{FF2B5EF4-FFF2-40B4-BE49-F238E27FC236}">
              <a16:creationId xmlns:a16="http://schemas.microsoft.com/office/drawing/2014/main" id="{B1A4CE74-CC10-F145-854D-787FE4608602}"/>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133600" y="12395200"/>
          <a:ext cx="8039100" cy="44577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88900</xdr:colOff>
      <xdr:row>0</xdr:row>
      <xdr:rowOff>177897</xdr:rowOff>
    </xdr:from>
    <xdr:ext cx="1600200" cy="705970"/>
    <xdr:pic>
      <xdr:nvPicPr>
        <xdr:cNvPr id="2" name="Imagen 1">
          <a:extLst>
            <a:ext uri="{FF2B5EF4-FFF2-40B4-BE49-F238E27FC236}">
              <a16:creationId xmlns:a16="http://schemas.microsoft.com/office/drawing/2014/main" id="{7976BCD0-C57E-2E4B-9279-3B2D09AD5F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88900" y="177897"/>
          <a:ext cx="1600200" cy="705970"/>
        </a:xfrm>
        <a:prstGeom prst="rect">
          <a:avLst/>
        </a:prstGeom>
      </xdr:spPr>
    </xdr:pic>
    <xdr:clientData/>
  </xdr:oneCellAnchor>
  <xdr:oneCellAnchor>
    <xdr:from>
      <xdr:col>0</xdr:col>
      <xdr:colOff>190500</xdr:colOff>
      <xdr:row>6</xdr:row>
      <xdr:rowOff>127000</xdr:rowOff>
    </xdr:from>
    <xdr:ext cx="1463040" cy="1463040"/>
    <xdr:pic>
      <xdr:nvPicPr>
        <xdr:cNvPr id="3" name="Imagen 2">
          <a:extLst>
            <a:ext uri="{FF2B5EF4-FFF2-40B4-BE49-F238E27FC236}">
              <a16:creationId xmlns:a16="http://schemas.microsoft.com/office/drawing/2014/main" id="{0F4F3594-B766-1948-8C34-41EBE27F376A}"/>
            </a:ext>
          </a:extLst>
        </xdr:cNvPr>
        <xdr:cNvPicPr>
          <a:picLocks noChangeAspect="1"/>
        </xdr:cNvPicPr>
      </xdr:nvPicPr>
      <xdr:blipFill>
        <a:blip xmlns:r="http://schemas.openxmlformats.org/officeDocument/2006/relationships" r:embed="rId2"/>
        <a:stretch>
          <a:fillRect/>
        </a:stretch>
      </xdr:blipFill>
      <xdr:spPr>
        <a:xfrm>
          <a:off x="190500" y="1346200"/>
          <a:ext cx="1463040" cy="1463040"/>
        </a:xfrm>
        <a:prstGeom prst="rect">
          <a:avLst/>
        </a:prstGeom>
      </xdr:spPr>
    </xdr:pic>
    <xdr:clientData/>
  </xdr:oneCellAnchor>
  <xdr:oneCellAnchor>
    <xdr:from>
      <xdr:col>0</xdr:col>
      <xdr:colOff>304800</xdr:colOff>
      <xdr:row>12</xdr:row>
      <xdr:rowOff>368300</xdr:rowOff>
    </xdr:from>
    <xdr:ext cx="1189938" cy="3162300"/>
    <xdr:pic>
      <xdr:nvPicPr>
        <xdr:cNvPr id="4" name="Imagen 3">
          <a:extLst>
            <a:ext uri="{FF2B5EF4-FFF2-40B4-BE49-F238E27FC236}">
              <a16:creationId xmlns:a16="http://schemas.microsoft.com/office/drawing/2014/main" id="{E7E5783D-4170-5E4A-9F6A-EE07FCE56A2C}"/>
            </a:ext>
          </a:extLst>
        </xdr:cNvPr>
        <xdr:cNvPicPr>
          <a:picLocks noChangeAspect="1"/>
        </xdr:cNvPicPr>
      </xdr:nvPicPr>
      <xdr:blipFill>
        <a:blip xmlns:r="http://schemas.openxmlformats.org/officeDocument/2006/relationships" r:embed="rId3"/>
        <a:stretch>
          <a:fillRect/>
        </a:stretch>
      </xdr:blipFill>
      <xdr:spPr>
        <a:xfrm>
          <a:off x="304800" y="2641600"/>
          <a:ext cx="1189938" cy="3162300"/>
        </a:xfrm>
        <a:prstGeom prst="rect">
          <a:avLst/>
        </a:prstGeom>
      </xdr:spPr>
    </xdr:pic>
    <xdr:clientData/>
  </xdr:oneCellAnchor>
  <xdr:twoCellAnchor editAs="oneCell">
    <xdr:from>
      <xdr:col>3</xdr:col>
      <xdr:colOff>216478</xdr:colOff>
      <xdr:row>25</xdr:row>
      <xdr:rowOff>57728</xdr:rowOff>
    </xdr:from>
    <xdr:to>
      <xdr:col>8</xdr:col>
      <xdr:colOff>1207078</xdr:colOff>
      <xdr:row>33</xdr:row>
      <xdr:rowOff>409864</xdr:rowOff>
    </xdr:to>
    <xdr:pic>
      <xdr:nvPicPr>
        <xdr:cNvPr id="7" name="Imagen 6">
          <a:extLst>
            <a:ext uri="{FF2B5EF4-FFF2-40B4-BE49-F238E27FC236}">
              <a16:creationId xmlns:a16="http://schemas.microsoft.com/office/drawing/2014/main" id="{D877B841-A4DC-5248-9B7B-F1D2C566101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092614" y="12166023"/>
          <a:ext cx="7975600" cy="45085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hyperlink" Target="https://elmisteriodereinventarse.com/donde-comprar-emdr/" TargetMode="External"/><Relationship Id="rId2" Type="http://schemas.openxmlformats.org/officeDocument/2006/relationships/hyperlink" Target="mailto:vicentedelosrios@l&#237;deresydigitales.com" TargetMode="External"/><Relationship Id="rId1" Type="http://schemas.openxmlformats.org/officeDocument/2006/relationships/hyperlink" Target="http://www.elmisteriodereinventarse.com/" TargetMode="External"/><Relationship Id="rId4"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openxmlformats.org/officeDocument/2006/relationships/hyperlink" Target="https://elmisteriodereinventarse.com/donde-comprar-emdr/" TargetMode="External"/><Relationship Id="rId2" Type="http://schemas.openxmlformats.org/officeDocument/2006/relationships/hyperlink" Target="mailto:vicentedelosrios@l&#237;deresydigitales.com" TargetMode="External"/><Relationship Id="rId1" Type="http://schemas.openxmlformats.org/officeDocument/2006/relationships/hyperlink" Target="http://www.elmisteriodereinventarse.com/" TargetMode="External"/><Relationship Id="rId4"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3" Type="http://schemas.openxmlformats.org/officeDocument/2006/relationships/hyperlink" Target="https://elmisteriodereinventarse.com/donde-comprar-emdr/" TargetMode="External"/><Relationship Id="rId2" Type="http://schemas.openxmlformats.org/officeDocument/2006/relationships/hyperlink" Target="mailto:vicentedelosrios@l&#237;deresydigitales.com" TargetMode="External"/><Relationship Id="rId1" Type="http://schemas.openxmlformats.org/officeDocument/2006/relationships/hyperlink" Target="http://www.elmisteriodereinventarse.com/" TargetMode="External"/><Relationship Id="rId4"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3" Type="http://schemas.openxmlformats.org/officeDocument/2006/relationships/hyperlink" Target="https://elmisteriodereinventarse.com/donde-comprar-emdr/" TargetMode="External"/><Relationship Id="rId2" Type="http://schemas.openxmlformats.org/officeDocument/2006/relationships/hyperlink" Target="mailto:vicentedelosrios@l&#237;deresydigitales.com" TargetMode="External"/><Relationship Id="rId1" Type="http://schemas.openxmlformats.org/officeDocument/2006/relationships/hyperlink" Target="http://www.elmisteriodereinventarse.com/" TargetMode="External"/><Relationship Id="rId4"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3" Type="http://schemas.openxmlformats.org/officeDocument/2006/relationships/hyperlink" Target="https://elmisteriodereinventarse.com/donde-comprar-emdr/" TargetMode="External"/><Relationship Id="rId2" Type="http://schemas.openxmlformats.org/officeDocument/2006/relationships/hyperlink" Target="mailto:vicentedelosrios@l&#237;deresydigitales.com" TargetMode="External"/><Relationship Id="rId1" Type="http://schemas.openxmlformats.org/officeDocument/2006/relationships/hyperlink" Target="http://www.elmisteriodereinventarse.com/"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s://elmisteriodereinventarse.com/donde-comprar-emdr/" TargetMode="External"/><Relationship Id="rId2" Type="http://schemas.openxmlformats.org/officeDocument/2006/relationships/hyperlink" Target="mailto:vicentedelosrios@l&#237;deresydigitales.com" TargetMode="External"/><Relationship Id="rId1" Type="http://schemas.openxmlformats.org/officeDocument/2006/relationships/hyperlink" Target="http://www.elmisteriodereinventarse.com/"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hyperlink" Target="https://elmisteriodereinventarse.com/donde-comprar-emdr/" TargetMode="External"/><Relationship Id="rId2" Type="http://schemas.openxmlformats.org/officeDocument/2006/relationships/hyperlink" Target="mailto:vicentedelosrios@l&#237;deresydigitales.com" TargetMode="External"/><Relationship Id="rId1" Type="http://schemas.openxmlformats.org/officeDocument/2006/relationships/hyperlink" Target="http://www.elmisteriodereinventarse.com/"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hyperlink" Target="https://elmisteriodereinventarse.com/donde-comprar-emdr/" TargetMode="External"/><Relationship Id="rId2" Type="http://schemas.openxmlformats.org/officeDocument/2006/relationships/hyperlink" Target="mailto:vicentedelosrios@l&#237;deresydigitales.com" TargetMode="External"/><Relationship Id="rId1" Type="http://schemas.openxmlformats.org/officeDocument/2006/relationships/hyperlink" Target="http://www.elmisteriodereinventarse.com/" TargetMode="External"/><Relationship Id="rId4"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hyperlink" Target="https://elmisteriodereinventarse.com/donde-comprar-emdr/" TargetMode="External"/><Relationship Id="rId2" Type="http://schemas.openxmlformats.org/officeDocument/2006/relationships/hyperlink" Target="mailto:vicentedelosrios@l&#237;deresydigitales.com" TargetMode="External"/><Relationship Id="rId1" Type="http://schemas.openxmlformats.org/officeDocument/2006/relationships/hyperlink" Target="http://www.elmisteriodereinventarse.com/" TargetMode="Externa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hyperlink" Target="https://elmisteriodereinventarse.com/donde-comprar-emdr/" TargetMode="External"/><Relationship Id="rId2" Type="http://schemas.openxmlformats.org/officeDocument/2006/relationships/hyperlink" Target="mailto:vicentedelosrios@l&#237;deresydigitales.com" TargetMode="External"/><Relationship Id="rId1" Type="http://schemas.openxmlformats.org/officeDocument/2006/relationships/hyperlink" Target="http://www.elmisteriodereinventarse.com/" TargetMode="External"/><Relationship Id="rId5" Type="http://schemas.openxmlformats.org/officeDocument/2006/relationships/vmlDrawing" Target="../drawings/vmlDrawing1.vml"/><Relationship Id="rId4"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hyperlink" Target="https://elmisteriodereinventarse.com/donde-comprar-emdr/" TargetMode="External"/><Relationship Id="rId2" Type="http://schemas.openxmlformats.org/officeDocument/2006/relationships/hyperlink" Target="mailto:vicentedelosrios@l&#237;deresydigitales.com" TargetMode="External"/><Relationship Id="rId1" Type="http://schemas.openxmlformats.org/officeDocument/2006/relationships/hyperlink" Target="http://www.elmisteriodereinventarse.com/" TargetMode="External"/><Relationship Id="rId4"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hyperlink" Target="https://elmisteriodereinventarse.com/donde-comprar-emdr/" TargetMode="External"/><Relationship Id="rId2" Type="http://schemas.openxmlformats.org/officeDocument/2006/relationships/hyperlink" Target="mailto:vicentedelosrios@l&#237;deresydigitales.com" TargetMode="External"/><Relationship Id="rId1" Type="http://schemas.openxmlformats.org/officeDocument/2006/relationships/hyperlink" Target="http://www.elmisteriodereinventarse.com/" TargetMode="External"/><Relationship Id="rId4"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2961E-0B43-8443-B39B-833EFE5132E8}">
  <sheetPr codeName="Hoja13"/>
  <dimension ref="A3:H22"/>
  <sheetViews>
    <sheetView workbookViewId="0">
      <selection activeCell="C23" sqref="C23:D23"/>
    </sheetView>
  </sheetViews>
  <sheetFormatPr baseColWidth="10" defaultRowHeight="16" x14ac:dyDescent="0.2"/>
  <cols>
    <col min="1" max="1" width="26.6640625" bestFit="1" customWidth="1"/>
    <col min="2" max="2" width="39.6640625" customWidth="1"/>
    <col min="3" max="4" width="58.6640625" customWidth="1"/>
    <col min="8" max="8" width="24.33203125" bestFit="1" customWidth="1"/>
  </cols>
  <sheetData>
    <row r="3" spans="1:8" x14ac:dyDescent="0.2">
      <c r="A3" t="s">
        <v>34</v>
      </c>
      <c r="B3" t="s">
        <v>311</v>
      </c>
      <c r="C3" t="s">
        <v>327</v>
      </c>
      <c r="D3" t="s">
        <v>371</v>
      </c>
      <c r="E3" t="s">
        <v>40</v>
      </c>
      <c r="F3" t="s">
        <v>126</v>
      </c>
      <c r="G3">
        <f>12</f>
        <v>12</v>
      </c>
      <c r="H3" t="s">
        <v>360</v>
      </c>
    </row>
    <row r="4" spans="1:8" x14ac:dyDescent="0.2">
      <c r="A4" t="s">
        <v>286</v>
      </c>
      <c r="B4" t="s">
        <v>400</v>
      </c>
      <c r="C4" t="s">
        <v>399</v>
      </c>
      <c r="D4" t="s">
        <v>371</v>
      </c>
      <c r="E4" t="s">
        <v>41</v>
      </c>
      <c r="F4" t="s">
        <v>129</v>
      </c>
      <c r="G4">
        <v>1</v>
      </c>
      <c r="H4" t="s">
        <v>364</v>
      </c>
    </row>
    <row r="5" spans="1:8" x14ac:dyDescent="0.2">
      <c r="A5" t="s">
        <v>38</v>
      </c>
      <c r="B5" t="s">
        <v>313</v>
      </c>
      <c r="C5" t="s">
        <v>329</v>
      </c>
      <c r="D5" t="s">
        <v>371</v>
      </c>
      <c r="F5" t="s">
        <v>361</v>
      </c>
      <c r="G5">
        <v>4</v>
      </c>
      <c r="H5" t="s">
        <v>368</v>
      </c>
    </row>
    <row r="6" spans="1:8" x14ac:dyDescent="0.2">
      <c r="A6" t="s">
        <v>37</v>
      </c>
      <c r="B6" t="s">
        <v>315</v>
      </c>
      <c r="C6" t="s">
        <v>340</v>
      </c>
      <c r="D6" t="s">
        <v>371</v>
      </c>
      <c r="F6" t="s">
        <v>124</v>
      </c>
      <c r="G6">
        <v>52</v>
      </c>
      <c r="H6" t="s">
        <v>398</v>
      </c>
    </row>
    <row r="7" spans="1:8" x14ac:dyDescent="0.2">
      <c r="A7" t="s">
        <v>289</v>
      </c>
      <c r="B7" t="s">
        <v>397</v>
      </c>
      <c r="C7" t="s">
        <v>396</v>
      </c>
      <c r="D7" t="s">
        <v>372</v>
      </c>
      <c r="F7" t="s">
        <v>353</v>
      </c>
      <c r="G7">
        <v>0.2</v>
      </c>
      <c r="H7" t="s">
        <v>366</v>
      </c>
    </row>
    <row r="8" spans="1:8" x14ac:dyDescent="0.2">
      <c r="A8" t="s">
        <v>293</v>
      </c>
      <c r="B8" t="s">
        <v>317</v>
      </c>
      <c r="C8" t="s">
        <v>333</v>
      </c>
      <c r="D8" t="s">
        <v>373</v>
      </c>
    </row>
    <row r="9" spans="1:8" x14ac:dyDescent="0.2">
      <c r="A9" t="s">
        <v>295</v>
      </c>
      <c r="B9" t="s">
        <v>395</v>
      </c>
      <c r="C9" t="s">
        <v>331</v>
      </c>
      <c r="D9" t="s">
        <v>372</v>
      </c>
    </row>
    <row r="10" spans="1:8" x14ac:dyDescent="0.2">
      <c r="A10" t="s">
        <v>299</v>
      </c>
      <c r="B10" t="s">
        <v>319</v>
      </c>
      <c r="C10" t="s">
        <v>338</v>
      </c>
      <c r="D10" t="s">
        <v>372</v>
      </c>
      <c r="F10" t="s">
        <v>353</v>
      </c>
    </row>
    <row r="11" spans="1:8" x14ac:dyDescent="0.2">
      <c r="A11" t="s">
        <v>297</v>
      </c>
      <c r="C11" t="s">
        <v>356</v>
      </c>
      <c r="D11" t="s">
        <v>372</v>
      </c>
      <c r="F11" t="s">
        <v>403</v>
      </c>
    </row>
    <row r="12" spans="1:8" x14ac:dyDescent="0.2">
      <c r="A12" t="s">
        <v>300</v>
      </c>
      <c r="C12" t="s">
        <v>352</v>
      </c>
      <c r="D12" t="s">
        <v>372</v>
      </c>
      <c r="F12" t="s">
        <v>404</v>
      </c>
    </row>
    <row r="13" spans="1:8" x14ac:dyDescent="0.2">
      <c r="A13" t="s">
        <v>394</v>
      </c>
      <c r="C13" t="s">
        <v>393</v>
      </c>
      <c r="D13" t="s">
        <v>372</v>
      </c>
    </row>
    <row r="14" spans="1:8" x14ac:dyDescent="0.2">
      <c r="A14" t="s">
        <v>392</v>
      </c>
      <c r="C14" t="s">
        <v>408</v>
      </c>
      <c r="D14" t="s">
        <v>372</v>
      </c>
    </row>
    <row r="15" spans="1:8" x14ac:dyDescent="0.2">
      <c r="A15" t="s">
        <v>391</v>
      </c>
      <c r="C15" t="s">
        <v>390</v>
      </c>
      <c r="D15" t="s">
        <v>371</v>
      </c>
    </row>
    <row r="16" spans="1:8" x14ac:dyDescent="0.2">
      <c r="A16" t="s">
        <v>389</v>
      </c>
      <c r="C16" t="s">
        <v>347</v>
      </c>
      <c r="D16" t="s">
        <v>374</v>
      </c>
    </row>
    <row r="17" spans="1:4" x14ac:dyDescent="0.2">
      <c r="A17" t="s">
        <v>388</v>
      </c>
      <c r="C17" t="s">
        <v>387</v>
      </c>
      <c r="D17" t="s">
        <v>374</v>
      </c>
    </row>
    <row r="18" spans="1:4" x14ac:dyDescent="0.2">
      <c r="A18" t="s">
        <v>386</v>
      </c>
      <c r="C18" t="s">
        <v>385</v>
      </c>
      <c r="D18" t="s">
        <v>371</v>
      </c>
    </row>
    <row r="19" spans="1:4" x14ac:dyDescent="0.2">
      <c r="C19" t="s">
        <v>335</v>
      </c>
      <c r="D19" t="s">
        <v>372</v>
      </c>
    </row>
    <row r="20" spans="1:4" x14ac:dyDescent="0.2">
      <c r="C20" t="s">
        <v>336</v>
      </c>
      <c r="D20" t="s">
        <v>372</v>
      </c>
    </row>
    <row r="21" spans="1:4" x14ac:dyDescent="0.2">
      <c r="C21" t="s">
        <v>384</v>
      </c>
      <c r="D21" t="s">
        <v>372</v>
      </c>
    </row>
    <row r="22" spans="1:4" x14ac:dyDescent="0.2">
      <c r="C22" t="s">
        <v>349</v>
      </c>
      <c r="D22" t="s">
        <v>372</v>
      </c>
    </row>
  </sheetData>
  <pageMargins left="0.7" right="0.7" top="0.75" bottom="0.75" header="0.3" footer="0.3"/>
  <pageSetup paperSize="9"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45076-EFAB-9348-93D1-1CBDE9E101A7}">
  <sheetPr codeName="Hoja12">
    <pageSetUpPr fitToPage="1"/>
  </sheetPr>
  <dimension ref="A1:AP40"/>
  <sheetViews>
    <sheetView showGridLines="0" zoomScaleNormal="100" workbookViewId="0">
      <selection activeCell="M31" sqref="M31"/>
    </sheetView>
  </sheetViews>
  <sheetFormatPr baseColWidth="10" defaultRowHeight="16" x14ac:dyDescent="0.2"/>
  <cols>
    <col min="3" max="3" width="3" customWidth="1"/>
    <col min="4" max="4" width="4.5" customWidth="1"/>
    <col min="5" max="5" width="31.5" customWidth="1"/>
    <col min="6" max="6" width="16.83203125" customWidth="1"/>
    <col min="7" max="7" width="20.5" customWidth="1"/>
    <col min="8" max="8" width="18.33203125" customWidth="1"/>
    <col min="9" max="9" width="19" customWidth="1"/>
    <col min="10" max="10" width="5.83203125" customWidth="1"/>
    <col min="11" max="11" width="24.83203125" customWidth="1"/>
    <col min="12" max="12" width="18.6640625" customWidth="1"/>
    <col min="13" max="13" width="16.83203125" customWidth="1"/>
    <col min="14" max="14" width="15.6640625" customWidth="1"/>
    <col min="16" max="19" width="0" hidden="1" customWidth="1"/>
    <col min="20" max="20" width="25.5" hidden="1" customWidth="1"/>
    <col min="21" max="21" width="0" hidden="1" customWidth="1"/>
    <col min="22" max="22" width="32.83203125" style="6" hidden="1" customWidth="1"/>
    <col min="23" max="23" width="13.5" style="6" hidden="1" customWidth="1"/>
    <col min="24" max="24" width="13.5" customWidth="1"/>
    <col min="25" max="25" width="5.33203125" customWidth="1"/>
    <col min="26" max="26" width="35.83203125" customWidth="1"/>
  </cols>
  <sheetData>
    <row r="1" spans="1:23" s="1" customFormat="1" ht="76" customHeight="1" x14ac:dyDescent="0.25">
      <c r="K1" s="2"/>
      <c r="L1" s="2"/>
      <c r="M1" s="2"/>
      <c r="N1" s="17" t="s">
        <v>4</v>
      </c>
      <c r="V1" s="18"/>
      <c r="W1" s="18"/>
    </row>
    <row r="2" spans="1:23" s="1" customFormat="1" ht="21" x14ac:dyDescent="0.25">
      <c r="N2" s="3" t="s">
        <v>21</v>
      </c>
      <c r="Q2" s="1" t="s">
        <v>124</v>
      </c>
      <c r="T2" s="1" t="s">
        <v>47</v>
      </c>
      <c r="U2" s="18">
        <v>3</v>
      </c>
      <c r="V2" s="18"/>
      <c r="W2" s="18"/>
    </row>
    <row r="3" spans="1:23" s="1" customFormat="1" ht="21" x14ac:dyDescent="0.25">
      <c r="L3" s="137" t="s">
        <v>253</v>
      </c>
      <c r="M3" s="257"/>
      <c r="N3" s="257"/>
      <c r="Q3" s="1" t="s">
        <v>125</v>
      </c>
      <c r="T3" s="1" t="s">
        <v>48</v>
      </c>
      <c r="U3" s="18">
        <v>1</v>
      </c>
      <c r="V3" s="18"/>
      <c r="W3" s="18"/>
    </row>
    <row r="4" spans="1:23" s="1" customFormat="1" ht="21" x14ac:dyDescent="0.25">
      <c r="A4" s="109" t="s">
        <v>3</v>
      </c>
      <c r="B4" s="109"/>
      <c r="C4" s="109"/>
      <c r="D4" s="109"/>
      <c r="E4" s="109"/>
      <c r="F4" s="109"/>
      <c r="G4" s="109"/>
      <c r="H4" s="109"/>
      <c r="I4" s="109"/>
      <c r="J4" s="109"/>
      <c r="K4" s="109"/>
      <c r="L4" s="109"/>
      <c r="M4" s="109"/>
      <c r="N4" s="109"/>
      <c r="Q4" s="1" t="s">
        <v>126</v>
      </c>
      <c r="T4" s="2" t="s">
        <v>49</v>
      </c>
      <c r="U4" s="18">
        <v>10</v>
      </c>
      <c r="V4" s="18"/>
      <c r="W4" s="18"/>
    </row>
    <row r="5" spans="1:23" s="1" customFormat="1" ht="21" x14ac:dyDescent="0.25">
      <c r="Q5" s="1" t="s">
        <v>128</v>
      </c>
      <c r="T5" s="2" t="s">
        <v>40</v>
      </c>
      <c r="U5" s="18">
        <v>5</v>
      </c>
      <c r="V5" s="18"/>
      <c r="W5" s="18"/>
    </row>
    <row r="6" spans="1:23" s="1" customFormat="1" ht="21" x14ac:dyDescent="0.25">
      <c r="A6" s="197" t="s">
        <v>22</v>
      </c>
      <c r="B6" s="198"/>
      <c r="C6" s="199"/>
      <c r="D6" s="193" t="s">
        <v>23</v>
      </c>
      <c r="E6" s="193"/>
      <c r="F6" s="193"/>
      <c r="G6" s="193"/>
      <c r="H6" s="193"/>
      <c r="I6" s="193"/>
      <c r="J6" s="193"/>
      <c r="K6" s="193"/>
      <c r="L6" s="193"/>
      <c r="M6" s="193"/>
      <c r="N6" s="193"/>
      <c r="Q6" s="1" t="s">
        <v>127</v>
      </c>
      <c r="T6" s="2" t="s">
        <v>41</v>
      </c>
      <c r="U6" s="18">
        <v>1</v>
      </c>
      <c r="V6" s="18"/>
      <c r="W6" s="18"/>
    </row>
    <row r="7" spans="1:23" s="1" customFormat="1" ht="21" x14ac:dyDescent="0.25">
      <c r="A7" s="1" t="s">
        <v>0</v>
      </c>
      <c r="Q7" s="1" t="s">
        <v>129</v>
      </c>
      <c r="T7" s="2"/>
      <c r="U7" s="18" t="s">
        <v>103</v>
      </c>
      <c r="V7" s="18"/>
      <c r="W7" s="18"/>
    </row>
    <row r="8" spans="1:23" s="1" customFormat="1" ht="28" customHeight="1" x14ac:dyDescent="0.25">
      <c r="D8" s="220" t="s">
        <v>234</v>
      </c>
      <c r="E8" s="220"/>
      <c r="F8" s="220"/>
      <c r="G8" s="220"/>
      <c r="H8" s="220"/>
      <c r="I8" s="220"/>
      <c r="J8" s="220"/>
      <c r="K8" s="220"/>
      <c r="L8" s="220"/>
      <c r="M8" s="220"/>
      <c r="N8" s="220"/>
      <c r="T8" s="2"/>
      <c r="U8" s="18" t="s">
        <v>104</v>
      </c>
      <c r="V8" s="18"/>
      <c r="W8" s="18"/>
    </row>
    <row r="9" spans="1:23" s="1" customFormat="1" ht="28" customHeight="1" x14ac:dyDescent="0.25">
      <c r="D9" s="220"/>
      <c r="E9" s="220"/>
      <c r="F9" s="220"/>
      <c r="G9" s="220"/>
      <c r="H9" s="220"/>
      <c r="I9" s="220"/>
      <c r="J9" s="220"/>
      <c r="K9" s="220"/>
      <c r="L9" s="220"/>
      <c r="M9" s="220"/>
      <c r="N9" s="220"/>
      <c r="Q9" s="2" t="s">
        <v>93</v>
      </c>
      <c r="T9" s="2" t="s">
        <v>143</v>
      </c>
      <c r="U9" s="18" t="s">
        <v>105</v>
      </c>
      <c r="V9" s="18"/>
      <c r="W9" s="18"/>
    </row>
    <row r="10" spans="1:23" s="1" customFormat="1" ht="28" customHeight="1" x14ac:dyDescent="0.25">
      <c r="D10" s="220"/>
      <c r="E10" s="220"/>
      <c r="F10" s="220"/>
      <c r="G10" s="220"/>
      <c r="H10" s="220"/>
      <c r="I10" s="220"/>
      <c r="J10" s="220"/>
      <c r="K10" s="220"/>
      <c r="L10" s="220"/>
      <c r="M10" s="220"/>
      <c r="N10" s="220"/>
      <c r="Q10" s="2" t="s">
        <v>138</v>
      </c>
      <c r="T10" s="2" t="s">
        <v>144</v>
      </c>
      <c r="U10" s="18" t="s">
        <v>106</v>
      </c>
      <c r="V10" s="18"/>
      <c r="W10" s="18"/>
    </row>
    <row r="11" spans="1:23" ht="23" customHeight="1" x14ac:dyDescent="0.2">
      <c r="C11" s="12"/>
      <c r="D11" s="13"/>
      <c r="E11" s="13"/>
      <c r="F11" s="13"/>
      <c r="G11" s="13"/>
      <c r="H11" s="13"/>
      <c r="I11" s="13"/>
      <c r="J11" s="13"/>
      <c r="K11" s="13"/>
      <c r="L11" s="13"/>
      <c r="M11" s="13"/>
      <c r="N11" s="13"/>
      <c r="Q11" s="5" t="s">
        <v>139</v>
      </c>
      <c r="T11" t="s">
        <v>149</v>
      </c>
      <c r="U11" s="6" t="s">
        <v>107</v>
      </c>
    </row>
    <row r="12" spans="1:23" ht="23" customHeight="1" x14ac:dyDescent="0.25">
      <c r="C12" s="12"/>
      <c r="D12" s="343" t="s">
        <v>233</v>
      </c>
      <c r="E12" s="344"/>
      <c r="F12" s="344"/>
      <c r="G12" s="344"/>
      <c r="H12" s="344"/>
      <c r="I12" s="344"/>
      <c r="J12" s="344"/>
      <c r="K12" s="344"/>
      <c r="L12" s="344"/>
      <c r="M12" s="344"/>
      <c r="N12" s="345"/>
      <c r="Q12" s="5" t="s">
        <v>232</v>
      </c>
      <c r="U12" s="6">
        <v>10</v>
      </c>
    </row>
    <row r="13" spans="1:23" ht="30" customHeight="1" x14ac:dyDescent="0.2">
      <c r="C13" s="12"/>
      <c r="D13" s="337" t="s">
        <v>258</v>
      </c>
      <c r="E13" s="338"/>
      <c r="F13" s="338"/>
      <c r="G13" s="338"/>
      <c r="H13" s="338"/>
      <c r="I13" s="338"/>
      <c r="J13" s="338"/>
      <c r="K13" s="338"/>
      <c r="L13" s="338"/>
      <c r="M13" s="338"/>
      <c r="N13" s="339"/>
      <c r="Q13" s="5" t="s">
        <v>140</v>
      </c>
      <c r="T13" t="s">
        <v>145</v>
      </c>
      <c r="U13" s="6">
        <v>5</v>
      </c>
    </row>
    <row r="14" spans="1:23" ht="30" customHeight="1" x14ac:dyDescent="0.2">
      <c r="C14" s="12"/>
      <c r="D14" s="340"/>
      <c r="E14" s="341"/>
      <c r="F14" s="341"/>
      <c r="G14" s="341"/>
      <c r="H14" s="341"/>
      <c r="I14" s="341"/>
      <c r="J14" s="341"/>
      <c r="K14" s="341"/>
      <c r="L14" s="341"/>
      <c r="M14" s="341"/>
      <c r="N14" s="342"/>
      <c r="Q14" t="s">
        <v>141</v>
      </c>
      <c r="T14" t="s">
        <v>148</v>
      </c>
      <c r="U14" s="6">
        <v>1</v>
      </c>
    </row>
    <row r="15" spans="1:23" ht="46" customHeight="1" x14ac:dyDescent="0.2">
      <c r="C15" s="12"/>
      <c r="D15" s="57"/>
      <c r="E15" s="347" t="s">
        <v>231</v>
      </c>
      <c r="F15" s="346"/>
      <c r="G15" s="346"/>
      <c r="H15" s="346" t="s">
        <v>230</v>
      </c>
      <c r="I15" s="346"/>
      <c r="J15" s="346" t="s">
        <v>92</v>
      </c>
      <c r="K15" s="346"/>
      <c r="L15" s="58" t="s">
        <v>229</v>
      </c>
      <c r="M15" s="58" t="s">
        <v>112</v>
      </c>
      <c r="N15" s="59" t="s">
        <v>228</v>
      </c>
      <c r="Q15" s="23" t="s">
        <v>142</v>
      </c>
      <c r="R15" s="23"/>
      <c r="S15" s="23"/>
      <c r="T15" s="5" t="s">
        <v>147</v>
      </c>
      <c r="U15" s="5"/>
      <c r="W15"/>
    </row>
    <row r="16" spans="1:23" ht="46" customHeight="1" x14ac:dyDescent="0.2">
      <c r="C16" s="12"/>
      <c r="D16" s="60">
        <v>1</v>
      </c>
      <c r="E16" s="329"/>
      <c r="F16" s="317"/>
      <c r="G16" s="317"/>
      <c r="H16" s="317"/>
      <c r="I16" s="317"/>
      <c r="J16" s="336"/>
      <c r="K16" s="336"/>
      <c r="L16" s="48"/>
      <c r="M16" s="48"/>
      <c r="N16" s="61"/>
      <c r="Q16" s="44"/>
      <c r="R16" s="44"/>
      <c r="S16" s="44"/>
      <c r="T16" t="s">
        <v>146</v>
      </c>
      <c r="U16" s="45"/>
      <c r="V16" s="44"/>
      <c r="W16" s="46"/>
    </row>
    <row r="17" spans="3:42" ht="53" customHeight="1" x14ac:dyDescent="0.2">
      <c r="C17" s="12"/>
      <c r="D17" s="62">
        <v>2</v>
      </c>
      <c r="E17" s="329"/>
      <c r="F17" s="317"/>
      <c r="G17" s="317"/>
      <c r="H17" s="317"/>
      <c r="I17" s="317"/>
      <c r="J17" s="336"/>
      <c r="K17" s="336"/>
      <c r="L17" s="48"/>
      <c r="M17" s="48"/>
      <c r="N17" s="61"/>
      <c r="Q17" s="23"/>
      <c r="R17" s="23"/>
      <c r="S17" s="23"/>
      <c r="T17" s="23"/>
      <c r="U17" s="50"/>
      <c r="V17" s="23"/>
      <c r="W17" s="63"/>
      <c r="AC17" s="5"/>
      <c r="AE17" s="5"/>
      <c r="AF17" s="5"/>
      <c r="AG17" s="5"/>
      <c r="AH17" s="5"/>
    </row>
    <row r="18" spans="3:42" ht="53" customHeight="1" x14ac:dyDescent="0.2">
      <c r="C18" s="12"/>
      <c r="D18" s="62">
        <v>3</v>
      </c>
      <c r="E18" s="329"/>
      <c r="F18" s="317"/>
      <c r="G18" s="317"/>
      <c r="H18" s="317"/>
      <c r="I18" s="317"/>
      <c r="J18" s="336"/>
      <c r="K18" s="336"/>
      <c r="L18" s="48"/>
      <c r="M18" s="48"/>
      <c r="N18" s="61"/>
      <c r="Q18" s="23"/>
      <c r="R18" s="23"/>
      <c r="S18" s="23"/>
      <c r="T18" s="23"/>
      <c r="U18" s="50"/>
      <c r="V18" s="23"/>
      <c r="W18" s="63"/>
      <c r="AC18" s="5"/>
      <c r="AE18" s="5"/>
      <c r="AF18" s="5"/>
      <c r="AG18" s="5"/>
      <c r="AH18" s="5"/>
    </row>
    <row r="19" spans="3:42" ht="53" customHeight="1" x14ac:dyDescent="0.2">
      <c r="C19" s="12"/>
      <c r="D19" s="62">
        <v>4</v>
      </c>
      <c r="E19" s="329"/>
      <c r="F19" s="317"/>
      <c r="G19" s="317"/>
      <c r="H19" s="317"/>
      <c r="I19" s="317"/>
      <c r="J19" s="336"/>
      <c r="K19" s="336"/>
      <c r="L19" s="48"/>
      <c r="M19" s="48"/>
      <c r="N19" s="61"/>
      <c r="Q19" s="23"/>
      <c r="R19" s="23"/>
      <c r="S19" s="23"/>
      <c r="T19" s="44"/>
      <c r="U19" s="30"/>
      <c r="V19" s="23"/>
      <c r="W19" s="63"/>
      <c r="AC19" s="5"/>
      <c r="AE19" s="5"/>
      <c r="AF19" s="5"/>
      <c r="AG19" s="5"/>
      <c r="AH19" s="5"/>
    </row>
    <row r="20" spans="3:42" ht="53" customHeight="1" x14ac:dyDescent="0.2">
      <c r="C20" s="12"/>
      <c r="D20" s="62">
        <v>5</v>
      </c>
      <c r="E20" s="329"/>
      <c r="F20" s="317"/>
      <c r="G20" s="317"/>
      <c r="H20" s="317"/>
      <c r="I20" s="317"/>
      <c r="J20" s="336"/>
      <c r="K20" s="336"/>
      <c r="L20" s="48"/>
      <c r="M20" s="48"/>
      <c r="N20" s="61"/>
      <c r="Q20" s="23"/>
      <c r="R20" s="23"/>
      <c r="S20" s="23"/>
      <c r="T20" s="44"/>
      <c r="U20" s="30"/>
      <c r="V20" s="23"/>
      <c r="W20" s="63"/>
      <c r="AC20" s="5"/>
      <c r="AE20" s="5"/>
      <c r="AF20" s="5"/>
      <c r="AG20" s="5"/>
      <c r="AH20" s="5"/>
    </row>
    <row r="21" spans="3:42" s="1" customFormat="1" ht="53" customHeight="1" x14ac:dyDescent="0.25">
      <c r="D21" s="62">
        <v>6</v>
      </c>
      <c r="E21" s="329"/>
      <c r="F21" s="317"/>
      <c r="G21" s="317"/>
      <c r="H21" s="317"/>
      <c r="I21" s="317"/>
      <c r="J21" s="336"/>
      <c r="K21" s="336"/>
      <c r="L21" s="48"/>
      <c r="M21" s="48"/>
      <c r="N21" s="61"/>
      <c r="Q21" s="23"/>
      <c r="R21" s="23"/>
      <c r="S21" s="23"/>
      <c r="T21" s="44"/>
      <c r="U21" s="30"/>
      <c r="V21" s="23"/>
      <c r="W21" s="63"/>
      <c r="X21"/>
      <c r="Y21"/>
      <c r="Z21"/>
      <c r="AA21"/>
      <c r="AC21" s="5"/>
      <c r="AE21" s="5"/>
      <c r="AF21" s="5"/>
      <c r="AG21" s="5"/>
      <c r="AH21" s="5"/>
    </row>
    <row r="22" spans="3:42" ht="53" customHeight="1" x14ac:dyDescent="0.2">
      <c r="C22" s="12"/>
      <c r="D22" s="62">
        <v>7</v>
      </c>
      <c r="E22" s="329"/>
      <c r="F22" s="317"/>
      <c r="G22" s="317"/>
      <c r="H22" s="317"/>
      <c r="I22" s="317"/>
      <c r="J22" s="336"/>
      <c r="K22" s="336"/>
      <c r="L22" s="48"/>
      <c r="M22" s="48"/>
      <c r="N22" s="61"/>
      <c r="Q22" s="23"/>
      <c r="T22" s="29"/>
      <c r="U22" s="30"/>
      <c r="V22" s="23"/>
      <c r="W22" s="63"/>
      <c r="AC22" s="5"/>
      <c r="AE22" s="5"/>
      <c r="AF22" s="5"/>
      <c r="AG22" s="5"/>
      <c r="AH22" s="5"/>
    </row>
    <row r="23" spans="3:42" ht="53" customHeight="1" x14ac:dyDescent="0.2">
      <c r="C23" s="12"/>
      <c r="D23" s="62">
        <v>8</v>
      </c>
      <c r="E23" s="329"/>
      <c r="F23" s="317"/>
      <c r="G23" s="317"/>
      <c r="H23" s="317"/>
      <c r="I23" s="317"/>
      <c r="J23" s="336"/>
      <c r="K23" s="336"/>
      <c r="L23" s="48"/>
      <c r="M23" s="48"/>
      <c r="N23" s="61"/>
      <c r="S23" s="35"/>
      <c r="T23" s="23"/>
      <c r="U23" s="51"/>
      <c r="AC23" s="5"/>
    </row>
    <row r="24" spans="3:42" s="5" customFormat="1" ht="46" customHeight="1" x14ac:dyDescent="0.2">
      <c r="C24" s="12"/>
      <c r="D24"/>
      <c r="E24"/>
      <c r="F24"/>
      <c r="G24"/>
      <c r="H24"/>
      <c r="I24"/>
      <c r="J24"/>
      <c r="K24"/>
      <c r="L24"/>
      <c r="M24"/>
      <c r="N24"/>
      <c r="S24" s="35"/>
      <c r="V24" s="23"/>
      <c r="W24" s="23"/>
      <c r="X24"/>
      <c r="Y24"/>
      <c r="Z24"/>
      <c r="AA24"/>
    </row>
    <row r="25" spans="3:42" ht="41" customHeight="1" x14ac:dyDescent="0.2">
      <c r="D25" s="234" t="s">
        <v>264</v>
      </c>
      <c r="E25" s="235"/>
      <c r="F25" s="235"/>
      <c r="G25" s="235"/>
      <c r="H25" s="235"/>
      <c r="I25" s="236"/>
      <c r="J25" s="172" t="s">
        <v>262</v>
      </c>
      <c r="K25" s="172"/>
      <c r="L25" s="172"/>
      <c r="M25" s="172"/>
      <c r="N25" s="172"/>
      <c r="S25" s="35"/>
    </row>
    <row r="26" spans="3:42" ht="41" customHeight="1" x14ac:dyDescent="0.2">
      <c r="D26" s="225"/>
      <c r="E26" s="226"/>
      <c r="F26" s="226"/>
      <c r="G26" s="226"/>
      <c r="H26" s="226"/>
      <c r="I26" s="227"/>
      <c r="J26" s="348" t="s">
        <v>263</v>
      </c>
      <c r="K26" s="349"/>
      <c r="L26" s="349"/>
      <c r="M26" s="349"/>
      <c r="N26" s="350"/>
      <c r="V26"/>
      <c r="W26"/>
    </row>
    <row r="27" spans="3:42" ht="41" customHeight="1" x14ac:dyDescent="0.2">
      <c r="D27" s="228"/>
      <c r="E27" s="229"/>
      <c r="F27" s="229"/>
      <c r="G27" s="229"/>
      <c r="H27" s="229"/>
      <c r="I27" s="230"/>
      <c r="J27" s="351"/>
      <c r="K27" s="352"/>
      <c r="L27" s="352"/>
      <c r="M27" s="352"/>
      <c r="N27" s="353"/>
      <c r="V27"/>
      <c r="W27"/>
    </row>
    <row r="28" spans="3:42" ht="41" customHeight="1" x14ac:dyDescent="0.2">
      <c r="D28" s="228"/>
      <c r="E28" s="229"/>
      <c r="F28" s="229"/>
      <c r="G28" s="229"/>
      <c r="H28" s="229"/>
      <c r="I28" s="230"/>
      <c r="J28" s="354"/>
      <c r="K28" s="355"/>
      <c r="L28" s="355"/>
      <c r="M28" s="355"/>
      <c r="N28" s="356"/>
      <c r="V28"/>
      <c r="W28"/>
    </row>
    <row r="29" spans="3:42" ht="41" customHeight="1" x14ac:dyDescent="0.2">
      <c r="D29" s="228"/>
      <c r="E29" s="229"/>
      <c r="F29" s="229"/>
      <c r="G29" s="229"/>
      <c r="H29" s="229"/>
      <c r="I29" s="230"/>
      <c r="J29" s="172" t="s">
        <v>227</v>
      </c>
      <c r="K29" s="172"/>
      <c r="L29" s="172"/>
      <c r="M29" s="172"/>
      <c r="N29" s="172"/>
      <c r="V29"/>
      <c r="W29"/>
    </row>
    <row r="30" spans="3:42" ht="41" customHeight="1" x14ac:dyDescent="0.2">
      <c r="D30" s="228"/>
      <c r="E30" s="229"/>
      <c r="F30" s="229"/>
      <c r="G30" s="229"/>
      <c r="H30" s="229"/>
      <c r="I30" s="230"/>
      <c r="J30" s="64">
        <v>1</v>
      </c>
      <c r="K30" s="65"/>
      <c r="L30" s="65"/>
      <c r="M30" s="65"/>
      <c r="N30" s="66"/>
      <c r="V30"/>
      <c r="W30"/>
    </row>
    <row r="31" spans="3:42" s="5" customFormat="1" ht="41" customHeight="1" x14ac:dyDescent="0.2">
      <c r="D31" s="228"/>
      <c r="E31" s="229"/>
      <c r="F31" s="229"/>
      <c r="G31" s="229"/>
      <c r="H31" s="229"/>
      <c r="I31" s="230"/>
      <c r="J31" s="64">
        <v>2</v>
      </c>
      <c r="K31" s="65"/>
      <c r="L31" s="65"/>
      <c r="M31" s="65"/>
      <c r="N31" s="66"/>
      <c r="P31"/>
      <c r="Q31"/>
      <c r="R31"/>
      <c r="S31"/>
      <c r="T31"/>
      <c r="U31"/>
      <c r="V31"/>
      <c r="W31"/>
      <c r="X31"/>
      <c r="Y31"/>
      <c r="Z31"/>
      <c r="AA31"/>
      <c r="AC31"/>
      <c r="AD31"/>
      <c r="AE31"/>
      <c r="AF31"/>
      <c r="AG31"/>
      <c r="AH31"/>
      <c r="AI31"/>
      <c r="AJ31"/>
      <c r="AK31"/>
      <c r="AL31"/>
      <c r="AM31"/>
      <c r="AN31"/>
      <c r="AO31"/>
      <c r="AP31"/>
    </row>
    <row r="32" spans="3:42" ht="41" customHeight="1" x14ac:dyDescent="0.2">
      <c r="D32" s="228"/>
      <c r="E32" s="229"/>
      <c r="F32" s="229"/>
      <c r="G32" s="229"/>
      <c r="H32" s="229"/>
      <c r="I32" s="230"/>
      <c r="J32" s="64">
        <v>3</v>
      </c>
      <c r="K32" s="65"/>
      <c r="L32" s="65"/>
      <c r="M32" s="65"/>
      <c r="N32" s="66"/>
      <c r="V32"/>
      <c r="W32"/>
    </row>
    <row r="33" spans="1:25" ht="41" customHeight="1" x14ac:dyDescent="0.2">
      <c r="D33" s="228"/>
      <c r="E33" s="229"/>
      <c r="F33" s="229"/>
      <c r="G33" s="229"/>
      <c r="H33" s="229"/>
      <c r="I33" s="230"/>
      <c r="J33" s="64">
        <v>4</v>
      </c>
      <c r="K33" s="65"/>
      <c r="L33" s="65"/>
      <c r="M33" s="65"/>
      <c r="N33" s="66"/>
      <c r="V33"/>
      <c r="W33"/>
    </row>
    <row r="34" spans="1:25" ht="38" customHeight="1" x14ac:dyDescent="0.2">
      <c r="D34" s="231"/>
      <c r="E34" s="232"/>
      <c r="F34" s="232"/>
      <c r="G34" s="232"/>
      <c r="H34" s="232"/>
      <c r="I34" s="233"/>
      <c r="J34" s="64">
        <v>5</v>
      </c>
      <c r="K34" s="65"/>
      <c r="L34" s="65"/>
      <c r="M34" s="65"/>
      <c r="N34" s="66"/>
      <c r="V34"/>
      <c r="W34"/>
    </row>
    <row r="35" spans="1:25" ht="38" customHeight="1" x14ac:dyDescent="0.2">
      <c r="V35"/>
      <c r="W35"/>
    </row>
    <row r="36" spans="1:25" ht="24" x14ac:dyDescent="0.3">
      <c r="A36" s="52" t="s">
        <v>254</v>
      </c>
      <c r="B36" s="52"/>
      <c r="C36" s="52"/>
      <c r="D36" s="52"/>
      <c r="E36" s="52"/>
      <c r="F36" s="52"/>
      <c r="G36" s="52"/>
      <c r="H36" s="322" t="s">
        <v>255</v>
      </c>
      <c r="I36" s="322"/>
      <c r="J36" s="322"/>
      <c r="K36" s="322"/>
      <c r="L36" s="322"/>
      <c r="M36" s="322"/>
      <c r="N36" s="322"/>
      <c r="X36" s="6"/>
      <c r="Y36" s="6"/>
    </row>
    <row r="37" spans="1:25" ht="38" customHeight="1" x14ac:dyDescent="0.2"/>
    <row r="38" spans="1:25" ht="32" customHeight="1" x14ac:dyDescent="0.2"/>
    <row r="39" spans="1:25" ht="32" customHeight="1" x14ac:dyDescent="0.2"/>
    <row r="40" spans="1:25" ht="32" customHeight="1" x14ac:dyDescent="0.2"/>
  </sheetData>
  <sheetProtection algorithmName="SHA-512" hashValue="N36ThZ1e8hu9twqJVVFB4BHLg+dZD0o+0jx5IV/cDSqO74yaBRLobAGh9vCqcurd2hK3SeZ8otds3SskRJKXwg==" saltValue="UPkfEmUXBb3hTjldJKrjew==" spinCount="100000" sheet="1" objects="1" scenarios="1" selectLockedCells="1"/>
  <mergeCells count="40">
    <mergeCell ref="L3:N3"/>
    <mergeCell ref="H36:N36"/>
    <mergeCell ref="J26:N28"/>
    <mergeCell ref="D25:I25"/>
    <mergeCell ref="J25:N25"/>
    <mergeCell ref="D26:I34"/>
    <mergeCell ref="E22:G22"/>
    <mergeCell ref="H22:I22"/>
    <mergeCell ref="J22:K22"/>
    <mergeCell ref="E23:G23"/>
    <mergeCell ref="H23:I23"/>
    <mergeCell ref="J23:K23"/>
    <mergeCell ref="J29:N29"/>
    <mergeCell ref="E20:G20"/>
    <mergeCell ref="H20:I20"/>
    <mergeCell ref="J20:K20"/>
    <mergeCell ref="E21:G21"/>
    <mergeCell ref="H21:I21"/>
    <mergeCell ref="J21:K21"/>
    <mergeCell ref="J15:K15"/>
    <mergeCell ref="E15:G15"/>
    <mergeCell ref="H15:I15"/>
    <mergeCell ref="E16:G16"/>
    <mergeCell ref="H16:I16"/>
    <mergeCell ref="J16:K16"/>
    <mergeCell ref="E18:G18"/>
    <mergeCell ref="H18:I18"/>
    <mergeCell ref="J18:K18"/>
    <mergeCell ref="E19:G19"/>
    <mergeCell ref="E17:G17"/>
    <mergeCell ref="H17:I17"/>
    <mergeCell ref="J17:K17"/>
    <mergeCell ref="H19:I19"/>
    <mergeCell ref="J19:K19"/>
    <mergeCell ref="D13:N14"/>
    <mergeCell ref="A4:N4"/>
    <mergeCell ref="A6:C6"/>
    <mergeCell ref="D6:N6"/>
    <mergeCell ref="D8:N10"/>
    <mergeCell ref="D12:N12"/>
  </mergeCells>
  <dataValidations count="6">
    <dataValidation type="list" allowBlank="1" showInputMessage="1" showErrorMessage="1" promptTitle="Prioridad" prompt="Alta, media, baja" sqref="M16:M23" xr:uid="{87DE9D1C-636B-3144-B82E-94867E0597B7}">
      <formula1>$T$2:$T$4</formula1>
    </dataValidation>
    <dataValidation type="list" allowBlank="1" showInputMessage="1" showErrorMessage="1" promptTitle="Formato" prompt="Elige el tipo de formato del libro: Papel, electrónico, PDF" sqref="L16:L23" xr:uid="{A88EF786-774A-6B47-A442-9EFB863874C7}">
      <formula1>$T$9:$T$11</formula1>
    </dataValidation>
    <dataValidation type="list" allowBlank="1" showInputMessage="1" showErrorMessage="1" promptTitle="Elige el área de especialidad" prompt="Elige el área de especialidad al que corresponde tu necesidad" sqref="F17:F23" xr:uid="{821E1177-8039-4742-ABFD-0654CCEE4179}">
      <formula1>$T$7:$T$13</formula1>
    </dataValidation>
    <dataValidation type="list" allowBlank="1" showInputMessage="1" showErrorMessage="1" sqref="J16:K23" xr:uid="{D506821F-4BB3-0C43-826E-B86CC29740DF}">
      <formula1>$Q$9:$Q$15</formula1>
    </dataValidation>
    <dataValidation type="list" allowBlank="1" showInputMessage="1" showErrorMessage="1" promptTitle="Tipo de evento" prompt="Elige entre que sea un evento interno de tu empresa, un evento del sector, colegio o asociación profesional, un club o plataforma o un evento general_x000a_" sqref="G17:G23" xr:uid="{0711BF5D-3C02-4A48-ABAB-A0057B5C24A4}">
      <formula1>$Q$9:$Q$13</formula1>
    </dataValidation>
    <dataValidation type="list" allowBlank="1" showInputMessage="1" showErrorMessage="1" promptTitle="Plazo" prompt="1 semana_x000a_1 mes_x000a_3 meses_x000a_6 meses" sqref="N16:N23" xr:uid="{7EC82575-7558-E547-B46A-D89C77425901}">
      <formula1>$T$13:$T$16</formula1>
    </dataValidation>
  </dataValidations>
  <hyperlinks>
    <hyperlink ref="N1" r:id="rId1" xr:uid="{08042023-9C3E-7445-91F1-5F426247D21D}"/>
    <hyperlink ref="L3" r:id="rId2" xr:uid="{482270B2-29C1-3148-966C-B9DAFF20BBF7}"/>
    <hyperlink ref="H36" r:id="rId3" xr:uid="{B4DA51F8-D851-C14B-8B95-1B1650F47D14}"/>
  </hyperlinks>
  <pageMargins left="0.7" right="0.7" top="0.75" bottom="0.75" header="0.3" footer="0.3"/>
  <pageSetup paperSize="9" scale="38" orientation="portrait" horizontalDpi="0" verticalDpi="0"/>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02B6E-3488-B64C-99B6-2C2036278D8F}">
  <sheetPr codeName="Hoja7">
    <pageSetUpPr fitToPage="1"/>
  </sheetPr>
  <dimension ref="A1:BI61"/>
  <sheetViews>
    <sheetView showGridLines="0" zoomScaleNormal="100" workbookViewId="0">
      <selection activeCell="M31" sqref="M31"/>
    </sheetView>
  </sheetViews>
  <sheetFormatPr baseColWidth="10" defaultRowHeight="16" x14ac:dyDescent="0.2"/>
  <cols>
    <col min="3" max="3" width="3" customWidth="1"/>
    <col min="4" max="4" width="4.5" customWidth="1"/>
    <col min="5" max="5" width="32.5" customWidth="1"/>
    <col min="6" max="6" width="16.83203125" customWidth="1"/>
    <col min="7" max="7" width="20.5" customWidth="1"/>
    <col min="8" max="8" width="18.33203125" customWidth="1"/>
    <col min="9" max="9" width="19" customWidth="1"/>
    <col min="10" max="10" width="5.83203125" customWidth="1"/>
    <col min="11" max="11" width="24.83203125" customWidth="1"/>
    <col min="12" max="12" width="18.5" customWidth="1"/>
    <col min="13" max="13" width="13.5" customWidth="1"/>
    <col min="14" max="14" width="18" customWidth="1"/>
    <col min="16" max="19" width="0" hidden="1" customWidth="1"/>
    <col min="20" max="20" width="25.5" hidden="1" customWidth="1"/>
    <col min="21" max="21" width="0" hidden="1" customWidth="1"/>
    <col min="22" max="22" width="32.83203125" style="6" hidden="1" customWidth="1"/>
    <col min="23" max="24" width="13.5" style="6" hidden="1" customWidth="1"/>
    <col min="25" max="25" width="5.33203125" style="6" hidden="1" customWidth="1"/>
    <col min="26" max="26" width="35.83203125" hidden="1" customWidth="1"/>
    <col min="27" max="27" width="0" hidden="1" customWidth="1"/>
  </cols>
  <sheetData>
    <row r="1" spans="1:34" s="1" customFormat="1" ht="76" customHeight="1" x14ac:dyDescent="0.25">
      <c r="K1" s="2"/>
      <c r="L1" s="2"/>
      <c r="M1" s="2"/>
      <c r="N1" s="17" t="s">
        <v>4</v>
      </c>
      <c r="V1" s="18"/>
      <c r="W1" s="18"/>
      <c r="X1" s="18"/>
    </row>
    <row r="2" spans="1:34" s="1" customFormat="1" ht="21" x14ac:dyDescent="0.25">
      <c r="N2" s="3" t="s">
        <v>21</v>
      </c>
      <c r="Q2" s="1" t="s">
        <v>124</v>
      </c>
      <c r="T2" s="1" t="s">
        <v>47</v>
      </c>
      <c r="U2" s="18">
        <v>3</v>
      </c>
      <c r="V2" s="18"/>
      <c r="W2" s="18"/>
      <c r="X2" s="18"/>
    </row>
    <row r="3" spans="1:34" s="1" customFormat="1" ht="21" x14ac:dyDescent="0.25">
      <c r="L3" s="137" t="s">
        <v>253</v>
      </c>
      <c r="M3" s="257"/>
      <c r="N3" s="257"/>
      <c r="Q3" s="1" t="s">
        <v>125</v>
      </c>
      <c r="T3" s="1" t="s">
        <v>48</v>
      </c>
      <c r="U3" s="18">
        <v>1</v>
      </c>
      <c r="V3" s="18"/>
      <c r="W3" s="18"/>
      <c r="X3" s="18"/>
    </row>
    <row r="4" spans="1:34" s="1" customFormat="1" ht="21" x14ac:dyDescent="0.25">
      <c r="A4" s="109" t="s">
        <v>3</v>
      </c>
      <c r="B4" s="109"/>
      <c r="C4" s="109"/>
      <c r="D4" s="109"/>
      <c r="E4" s="109"/>
      <c r="F4" s="109"/>
      <c r="G4" s="109"/>
      <c r="H4" s="109"/>
      <c r="I4" s="109"/>
      <c r="J4" s="109"/>
      <c r="K4" s="109"/>
      <c r="L4" s="109"/>
      <c r="M4" s="109"/>
      <c r="N4" s="109"/>
      <c r="Q4" s="1" t="s">
        <v>126</v>
      </c>
      <c r="T4" s="2" t="s">
        <v>49</v>
      </c>
      <c r="U4" s="18">
        <v>10</v>
      </c>
      <c r="V4" s="18"/>
      <c r="W4" s="18"/>
      <c r="X4" s="18"/>
    </row>
    <row r="5" spans="1:34" s="1" customFormat="1" ht="21" x14ac:dyDescent="0.25">
      <c r="Q5" s="1" t="s">
        <v>128</v>
      </c>
      <c r="T5" s="2" t="s">
        <v>40</v>
      </c>
      <c r="U5" s="18">
        <v>5</v>
      </c>
      <c r="V5" s="18"/>
      <c r="W5" s="18"/>
      <c r="X5" s="18"/>
    </row>
    <row r="6" spans="1:34" s="1" customFormat="1" ht="21" x14ac:dyDescent="0.25">
      <c r="A6" s="197" t="s">
        <v>180</v>
      </c>
      <c r="B6" s="198"/>
      <c r="C6" s="199"/>
      <c r="D6" s="193" t="s">
        <v>150</v>
      </c>
      <c r="E6" s="193"/>
      <c r="F6" s="193"/>
      <c r="G6" s="193"/>
      <c r="H6" s="193"/>
      <c r="I6" s="193"/>
      <c r="J6" s="193"/>
      <c r="K6" s="193"/>
      <c r="L6" s="193"/>
      <c r="M6" s="193"/>
      <c r="N6" s="193"/>
      <c r="Q6" s="1" t="s">
        <v>127</v>
      </c>
      <c r="T6" s="2" t="s">
        <v>41</v>
      </c>
      <c r="U6" s="18">
        <v>1</v>
      </c>
      <c r="V6" s="18"/>
      <c r="W6" s="18"/>
      <c r="X6" s="18"/>
    </row>
    <row r="7" spans="1:34" s="1" customFormat="1" ht="21" x14ac:dyDescent="0.25">
      <c r="A7" s="1" t="s">
        <v>0</v>
      </c>
      <c r="Q7" s="1" t="s">
        <v>129</v>
      </c>
      <c r="T7" s="2"/>
      <c r="U7" s="18" t="s">
        <v>103</v>
      </c>
      <c r="V7" s="18"/>
      <c r="W7" s="18"/>
      <c r="X7" s="18"/>
    </row>
    <row r="8" spans="1:34" s="1" customFormat="1" ht="55" customHeight="1" x14ac:dyDescent="0.25">
      <c r="D8" s="220" t="s">
        <v>217</v>
      </c>
      <c r="E8" s="220"/>
      <c r="F8" s="220"/>
      <c r="G8" s="220"/>
      <c r="H8" s="220"/>
      <c r="I8" s="220"/>
      <c r="J8" s="220"/>
      <c r="K8" s="220"/>
      <c r="L8" s="220"/>
      <c r="M8" s="220"/>
      <c r="N8" s="220"/>
      <c r="T8" s="2"/>
      <c r="U8" s="18" t="s">
        <v>104</v>
      </c>
      <c r="V8" s="18"/>
      <c r="W8" s="18"/>
      <c r="X8" s="18"/>
      <c r="Y8" s="18"/>
    </row>
    <row r="9" spans="1:34" s="1" customFormat="1" ht="55" customHeight="1" x14ac:dyDescent="0.25">
      <c r="D9" s="220"/>
      <c r="E9" s="220"/>
      <c r="F9" s="220"/>
      <c r="G9" s="220"/>
      <c r="H9" s="220"/>
      <c r="I9" s="220"/>
      <c r="J9" s="220"/>
      <c r="K9" s="220"/>
      <c r="L9" s="220"/>
      <c r="M9" s="220"/>
      <c r="N9" s="220"/>
      <c r="Q9" s="2" t="s">
        <v>93</v>
      </c>
      <c r="T9" s="2" t="s">
        <v>143</v>
      </c>
      <c r="U9" s="18" t="s">
        <v>105</v>
      </c>
      <c r="V9" s="18"/>
      <c r="W9" s="18"/>
      <c r="X9" s="18"/>
      <c r="Y9" s="18"/>
    </row>
    <row r="10" spans="1:34" s="1" customFormat="1" ht="55" customHeight="1" x14ac:dyDescent="0.25">
      <c r="D10" s="220"/>
      <c r="E10" s="220"/>
      <c r="F10" s="220"/>
      <c r="G10" s="220"/>
      <c r="H10" s="220"/>
      <c r="I10" s="220"/>
      <c r="J10" s="220"/>
      <c r="K10" s="220"/>
      <c r="L10" s="220"/>
      <c r="M10" s="220"/>
      <c r="N10" s="220"/>
      <c r="Q10" s="2" t="s">
        <v>138</v>
      </c>
      <c r="T10" s="2" t="s">
        <v>144</v>
      </c>
      <c r="U10" s="18" t="s">
        <v>106</v>
      </c>
      <c r="V10" s="18"/>
      <c r="W10" s="18"/>
      <c r="X10" s="18"/>
      <c r="Y10" s="18"/>
    </row>
    <row r="11" spans="1:34" ht="23" customHeight="1" x14ac:dyDescent="0.2">
      <c r="C11" s="12"/>
      <c r="D11" s="13"/>
      <c r="E11" s="13"/>
      <c r="F11" s="13"/>
      <c r="G11" s="13"/>
      <c r="H11" s="13"/>
      <c r="I11" s="13"/>
      <c r="J11" s="13"/>
      <c r="K11" s="13"/>
      <c r="L11" s="13"/>
      <c r="M11" s="13"/>
      <c r="N11" s="13"/>
      <c r="Q11" s="5" t="s">
        <v>139</v>
      </c>
      <c r="T11" t="s">
        <v>149</v>
      </c>
      <c r="U11" s="6" t="s">
        <v>107</v>
      </c>
    </row>
    <row r="12" spans="1:34" ht="20" customHeight="1" x14ac:dyDescent="0.2">
      <c r="C12" s="12"/>
      <c r="D12" s="368" t="s">
        <v>218</v>
      </c>
      <c r="E12" s="369"/>
      <c r="F12" s="369"/>
      <c r="G12" s="369"/>
      <c r="H12" s="369"/>
      <c r="I12" s="369"/>
      <c r="J12" s="369"/>
      <c r="K12" s="369"/>
      <c r="L12" s="369"/>
      <c r="M12" s="369"/>
      <c r="N12" s="372" t="s">
        <v>179</v>
      </c>
      <c r="Q12" s="5" t="s">
        <v>140</v>
      </c>
      <c r="T12" t="s">
        <v>145</v>
      </c>
      <c r="U12" s="6">
        <v>5</v>
      </c>
    </row>
    <row r="13" spans="1:34" ht="20" customHeight="1" x14ac:dyDescent="0.2">
      <c r="C13" s="12"/>
      <c r="D13" s="370"/>
      <c r="E13" s="371"/>
      <c r="F13" s="371"/>
      <c r="G13" s="371"/>
      <c r="H13" s="371"/>
      <c r="I13" s="371"/>
      <c r="J13" s="371"/>
      <c r="K13" s="371"/>
      <c r="L13" s="371"/>
      <c r="M13" s="371"/>
      <c r="N13" s="373"/>
      <c r="Q13" t="s">
        <v>141</v>
      </c>
      <c r="T13" t="s">
        <v>148</v>
      </c>
      <c r="U13" s="6">
        <v>1</v>
      </c>
    </row>
    <row r="14" spans="1:34" ht="20" customHeight="1" x14ac:dyDescent="0.2">
      <c r="C14" s="12"/>
      <c r="D14" s="365" t="s">
        <v>157</v>
      </c>
      <c r="E14" s="365"/>
      <c r="F14" s="365"/>
      <c r="G14" s="365"/>
      <c r="H14" s="365"/>
      <c r="I14" s="365"/>
      <c r="J14" s="365"/>
      <c r="K14" s="365"/>
      <c r="L14" s="365"/>
      <c r="M14" s="365"/>
      <c r="N14" s="67"/>
      <c r="Q14" s="23" t="s">
        <v>142</v>
      </c>
      <c r="R14" s="23"/>
      <c r="S14" s="23"/>
      <c r="T14" s="5" t="s">
        <v>147</v>
      </c>
      <c r="U14" s="5"/>
      <c r="W14"/>
    </row>
    <row r="15" spans="1:34" ht="25" customHeight="1" x14ac:dyDescent="0.2">
      <c r="C15" s="12"/>
      <c r="D15" s="68">
        <v>1</v>
      </c>
      <c r="E15" s="357" t="s">
        <v>151</v>
      </c>
      <c r="F15" s="358"/>
      <c r="G15" s="358"/>
      <c r="H15" s="358"/>
      <c r="I15" s="358"/>
      <c r="J15" s="358"/>
      <c r="K15" s="358"/>
      <c r="L15" s="358"/>
      <c r="M15" s="358"/>
      <c r="N15" s="359"/>
      <c r="Q15" s="44"/>
      <c r="R15" s="44"/>
      <c r="S15" s="44"/>
      <c r="T15" t="s">
        <v>146</v>
      </c>
      <c r="U15" s="45"/>
      <c r="V15" s="44"/>
      <c r="W15" s="46"/>
      <c r="X15" s="44"/>
    </row>
    <row r="16" spans="1:34" ht="25" customHeight="1" x14ac:dyDescent="0.2">
      <c r="C16" s="12"/>
      <c r="D16" s="69">
        <v>2</v>
      </c>
      <c r="E16" s="357" t="s">
        <v>156</v>
      </c>
      <c r="F16" s="358"/>
      <c r="G16" s="358"/>
      <c r="H16" s="358"/>
      <c r="I16" s="358"/>
      <c r="J16" s="358"/>
      <c r="K16" s="358"/>
      <c r="L16" s="358"/>
      <c r="M16" s="358"/>
      <c r="N16" s="359"/>
      <c r="Q16" s="23"/>
      <c r="R16" s="23"/>
      <c r="S16" s="23"/>
      <c r="T16" s="23"/>
      <c r="U16" s="50"/>
      <c r="V16" s="23"/>
      <c r="W16" s="63"/>
      <c r="X16" s="23"/>
      <c r="Y16" s="23"/>
      <c r="AA16" s="23"/>
      <c r="AC16" s="5"/>
      <c r="AE16" s="5"/>
      <c r="AF16" s="5"/>
      <c r="AG16" s="5"/>
      <c r="AH16" s="5"/>
    </row>
    <row r="17" spans="3:34" ht="25" customHeight="1" x14ac:dyDescent="0.2">
      <c r="C17" s="12"/>
      <c r="D17" s="69">
        <v>3</v>
      </c>
      <c r="E17" s="357" t="s">
        <v>152</v>
      </c>
      <c r="F17" s="358"/>
      <c r="G17" s="358"/>
      <c r="H17" s="358"/>
      <c r="I17" s="358"/>
      <c r="J17" s="358"/>
      <c r="K17" s="358"/>
      <c r="L17" s="358"/>
      <c r="M17" s="358"/>
      <c r="N17" s="359"/>
      <c r="Q17" s="23"/>
      <c r="R17" s="23"/>
      <c r="S17" s="23"/>
      <c r="T17" s="23"/>
      <c r="U17" s="50"/>
      <c r="V17" s="23"/>
      <c r="W17" s="63"/>
      <c r="X17" s="23"/>
      <c r="Y17" s="23"/>
      <c r="AA17" s="23"/>
      <c r="AC17" s="5"/>
      <c r="AE17" s="5"/>
      <c r="AF17" s="5"/>
      <c r="AG17" s="5"/>
      <c r="AH17" s="5"/>
    </row>
    <row r="18" spans="3:34" ht="25" customHeight="1" x14ac:dyDescent="0.2">
      <c r="C18" s="12"/>
      <c r="D18" s="69">
        <v>4</v>
      </c>
      <c r="E18" s="357" t="s">
        <v>153</v>
      </c>
      <c r="F18" s="358"/>
      <c r="G18" s="358"/>
      <c r="H18" s="358"/>
      <c r="I18" s="358"/>
      <c r="J18" s="358"/>
      <c r="K18" s="358"/>
      <c r="L18" s="358"/>
      <c r="M18" s="358"/>
      <c r="N18" s="359"/>
      <c r="Q18" s="23"/>
      <c r="R18" s="23"/>
      <c r="S18" s="23"/>
      <c r="T18" s="23"/>
      <c r="U18" s="50"/>
      <c r="V18" s="23"/>
      <c r="W18" s="63"/>
      <c r="X18" s="23"/>
      <c r="Y18" s="23"/>
      <c r="AA18" s="23"/>
      <c r="AC18" s="5"/>
      <c r="AE18" s="5"/>
      <c r="AF18" s="5"/>
      <c r="AG18" s="5"/>
      <c r="AH18" s="5"/>
    </row>
    <row r="19" spans="3:34" ht="25" customHeight="1" x14ac:dyDescent="0.2">
      <c r="C19" s="12"/>
      <c r="D19" s="69">
        <v>5</v>
      </c>
      <c r="E19" s="357" t="s">
        <v>154</v>
      </c>
      <c r="F19" s="358"/>
      <c r="G19" s="358"/>
      <c r="H19" s="358"/>
      <c r="I19" s="358"/>
      <c r="J19" s="358"/>
      <c r="K19" s="358"/>
      <c r="L19" s="358"/>
      <c r="M19" s="358"/>
      <c r="N19" s="359"/>
      <c r="Q19" s="23"/>
      <c r="R19" s="23"/>
      <c r="S19" s="23"/>
      <c r="T19" s="44"/>
      <c r="U19" s="30"/>
      <c r="V19" s="23"/>
      <c r="W19" s="63"/>
      <c r="X19" s="23"/>
      <c r="Y19" s="23"/>
      <c r="AA19" s="23"/>
      <c r="AC19" s="5"/>
      <c r="AE19" s="5"/>
      <c r="AF19" s="5"/>
      <c r="AG19" s="5"/>
      <c r="AH19" s="5"/>
    </row>
    <row r="20" spans="3:34" s="1" customFormat="1" ht="25" customHeight="1" x14ac:dyDescent="0.25">
      <c r="D20" s="69">
        <v>6</v>
      </c>
      <c r="E20" s="357" t="s">
        <v>155</v>
      </c>
      <c r="F20" s="358"/>
      <c r="G20" s="358"/>
      <c r="H20" s="358"/>
      <c r="I20" s="358"/>
      <c r="J20" s="358"/>
      <c r="K20" s="358"/>
      <c r="L20" s="358"/>
      <c r="M20" s="358"/>
      <c r="N20" s="359"/>
      <c r="Q20" s="23"/>
      <c r="R20" s="23"/>
      <c r="S20" s="23"/>
      <c r="T20" s="44"/>
      <c r="U20" s="30"/>
      <c r="V20" s="23"/>
      <c r="W20" s="63"/>
      <c r="X20" s="23"/>
      <c r="Y20" s="23"/>
      <c r="AA20" s="23"/>
      <c r="AC20" s="5"/>
      <c r="AE20" s="5"/>
      <c r="AF20" s="5"/>
      <c r="AG20" s="5"/>
      <c r="AH20" s="5"/>
    </row>
    <row r="21" spans="3:34" ht="17" customHeight="1" x14ac:dyDescent="0.55000000000000004">
      <c r="C21" s="12"/>
      <c r="P21" s="70"/>
      <c r="Q21" s="23"/>
      <c r="R21" s="23"/>
      <c r="S21" s="23"/>
      <c r="T21" s="44"/>
      <c r="U21" s="30"/>
      <c r="V21" s="23"/>
      <c r="W21" s="63"/>
      <c r="X21" s="23"/>
      <c r="Y21" s="23"/>
      <c r="AA21" s="23"/>
      <c r="AC21" s="5"/>
      <c r="AE21" s="5"/>
      <c r="AF21" s="5"/>
      <c r="AG21" s="5"/>
      <c r="AH21" s="5"/>
    </row>
    <row r="22" spans="3:34" ht="20" customHeight="1" x14ac:dyDescent="0.55000000000000004">
      <c r="C22" s="12"/>
      <c r="D22" s="374" t="s">
        <v>158</v>
      </c>
      <c r="E22" s="375"/>
      <c r="F22" s="375"/>
      <c r="G22" s="375"/>
      <c r="H22" s="375"/>
      <c r="I22" s="375"/>
      <c r="J22" s="375"/>
      <c r="K22" s="375"/>
      <c r="L22" s="375"/>
      <c r="M22" s="375"/>
      <c r="N22" s="67"/>
      <c r="P22" s="70"/>
      <c r="Q22" s="23" t="s">
        <v>142</v>
      </c>
      <c r="R22" s="23"/>
      <c r="S22" s="23"/>
      <c r="T22" s="5" t="s">
        <v>147</v>
      </c>
      <c r="U22" s="5"/>
      <c r="W22"/>
    </row>
    <row r="23" spans="3:34" ht="25" customHeight="1" x14ac:dyDescent="0.55000000000000004">
      <c r="C23" s="12"/>
      <c r="D23" s="71">
        <v>1</v>
      </c>
      <c r="E23" s="357" t="s">
        <v>159</v>
      </c>
      <c r="F23" s="358"/>
      <c r="G23" s="358"/>
      <c r="H23" s="358"/>
      <c r="I23" s="358"/>
      <c r="J23" s="358"/>
      <c r="K23" s="358"/>
      <c r="L23" s="358"/>
      <c r="M23" s="358"/>
      <c r="N23" s="359"/>
      <c r="P23" s="70"/>
      <c r="Q23" s="44"/>
      <c r="R23" s="44"/>
      <c r="S23" s="44"/>
      <c r="T23" t="s">
        <v>146</v>
      </c>
      <c r="U23" s="45"/>
      <c r="V23" s="44"/>
      <c r="W23" s="46"/>
      <c r="X23" s="44"/>
    </row>
    <row r="24" spans="3:34" ht="25" customHeight="1" x14ac:dyDescent="0.55000000000000004">
      <c r="C24" s="12"/>
      <c r="D24" s="72">
        <v>2</v>
      </c>
      <c r="E24" s="357" t="s">
        <v>160</v>
      </c>
      <c r="F24" s="358"/>
      <c r="G24" s="358"/>
      <c r="H24" s="358"/>
      <c r="I24" s="358"/>
      <c r="J24" s="358"/>
      <c r="K24" s="358"/>
      <c r="L24" s="358"/>
      <c r="M24" s="358"/>
      <c r="N24" s="359"/>
      <c r="P24" s="70"/>
      <c r="Q24" s="23"/>
      <c r="R24" s="23"/>
      <c r="S24" s="23"/>
      <c r="T24" s="23"/>
      <c r="U24" s="50"/>
      <c r="V24" s="23"/>
      <c r="W24" s="63"/>
      <c r="X24" s="23"/>
      <c r="Y24" s="23"/>
      <c r="AA24" s="23"/>
      <c r="AC24" s="5"/>
      <c r="AE24" s="5"/>
      <c r="AF24" s="5"/>
      <c r="AG24" s="5"/>
      <c r="AH24" s="5"/>
    </row>
    <row r="25" spans="3:34" ht="25" customHeight="1" x14ac:dyDescent="0.55000000000000004">
      <c r="C25" s="12"/>
      <c r="D25" s="72">
        <v>3</v>
      </c>
      <c r="E25" s="357" t="s">
        <v>161</v>
      </c>
      <c r="F25" s="358"/>
      <c r="G25" s="358"/>
      <c r="H25" s="358"/>
      <c r="I25" s="358"/>
      <c r="J25" s="358"/>
      <c r="K25" s="358"/>
      <c r="L25" s="358"/>
      <c r="M25" s="358"/>
      <c r="N25" s="359"/>
      <c r="P25" s="70"/>
      <c r="Q25" s="23"/>
      <c r="R25" s="23"/>
      <c r="S25" s="23"/>
      <c r="T25" s="23"/>
      <c r="U25" s="50"/>
      <c r="V25" s="23"/>
      <c r="W25" s="63"/>
      <c r="X25" s="23"/>
      <c r="Y25" s="23"/>
      <c r="AA25" s="23"/>
      <c r="AC25" s="5"/>
      <c r="AE25" s="5"/>
      <c r="AF25" s="5"/>
      <c r="AG25" s="5"/>
      <c r="AH25" s="5"/>
    </row>
    <row r="26" spans="3:34" ht="25" customHeight="1" x14ac:dyDescent="0.55000000000000004">
      <c r="C26" s="12"/>
      <c r="D26" s="72">
        <v>4</v>
      </c>
      <c r="E26" s="357" t="s">
        <v>162</v>
      </c>
      <c r="F26" s="358"/>
      <c r="G26" s="358"/>
      <c r="H26" s="358"/>
      <c r="I26" s="358"/>
      <c r="J26" s="358"/>
      <c r="K26" s="358"/>
      <c r="L26" s="358"/>
      <c r="M26" s="358"/>
      <c r="N26" s="359"/>
      <c r="P26" s="70"/>
      <c r="Q26" s="23"/>
      <c r="R26" s="23"/>
      <c r="S26" s="23"/>
      <c r="T26" s="44"/>
      <c r="U26" s="30"/>
      <c r="V26" s="23"/>
      <c r="W26" s="63"/>
      <c r="X26" s="23"/>
      <c r="Y26" s="23"/>
      <c r="AA26" s="23"/>
      <c r="AC26" s="5"/>
      <c r="AE26" s="5"/>
      <c r="AF26" s="5"/>
      <c r="AG26" s="5"/>
      <c r="AH26" s="5"/>
    </row>
    <row r="27" spans="3:34" ht="25" customHeight="1" x14ac:dyDescent="0.55000000000000004">
      <c r="C27" s="12"/>
      <c r="D27" s="72">
        <v>5</v>
      </c>
      <c r="E27" s="357" t="s">
        <v>163</v>
      </c>
      <c r="F27" s="358"/>
      <c r="G27" s="358"/>
      <c r="H27" s="358"/>
      <c r="I27" s="358"/>
      <c r="J27" s="358"/>
      <c r="K27" s="358"/>
      <c r="L27" s="358"/>
      <c r="M27" s="358"/>
      <c r="N27" s="359"/>
      <c r="P27" s="70"/>
      <c r="Q27" s="23"/>
      <c r="R27" s="23"/>
      <c r="S27" s="23"/>
      <c r="T27" s="44"/>
      <c r="U27" s="30"/>
      <c r="V27" s="23"/>
      <c r="W27" s="63"/>
      <c r="X27" s="23"/>
      <c r="Y27" s="23"/>
      <c r="AA27" s="23"/>
      <c r="AC27" s="5"/>
      <c r="AE27" s="5"/>
      <c r="AF27" s="5"/>
      <c r="AG27" s="5"/>
      <c r="AH27" s="5"/>
    </row>
    <row r="28" spans="3:34" ht="16" customHeight="1" x14ac:dyDescent="0.55000000000000004">
      <c r="C28" s="12"/>
      <c r="P28" s="70"/>
      <c r="Q28" s="23"/>
      <c r="R28" s="23"/>
      <c r="S28" s="23"/>
      <c r="T28" s="44"/>
      <c r="U28" s="30"/>
      <c r="V28" s="23"/>
      <c r="W28" s="63"/>
      <c r="X28" s="23"/>
      <c r="Y28" s="23"/>
      <c r="AA28" s="23"/>
      <c r="AC28" s="5"/>
      <c r="AE28" s="5"/>
      <c r="AF28" s="5"/>
      <c r="AG28" s="5"/>
      <c r="AH28" s="5"/>
    </row>
    <row r="29" spans="3:34" ht="20" customHeight="1" x14ac:dyDescent="0.2">
      <c r="C29" s="12"/>
      <c r="D29" s="363" t="s">
        <v>164</v>
      </c>
      <c r="E29" s="364"/>
      <c r="F29" s="364"/>
      <c r="G29" s="364"/>
      <c r="H29" s="364"/>
      <c r="I29" s="364"/>
      <c r="J29" s="364"/>
      <c r="K29" s="364"/>
      <c r="L29" s="364"/>
      <c r="M29" s="364"/>
      <c r="N29" s="67"/>
      <c r="Q29" s="23" t="s">
        <v>142</v>
      </c>
      <c r="R29" s="23"/>
      <c r="S29" s="23"/>
      <c r="T29" s="5" t="s">
        <v>147</v>
      </c>
      <c r="U29" s="5"/>
      <c r="W29"/>
    </row>
    <row r="30" spans="3:34" ht="35" customHeight="1" x14ac:dyDescent="0.2">
      <c r="C30" s="12"/>
      <c r="D30" s="73">
        <v>1</v>
      </c>
      <c r="E30" s="357" t="s">
        <v>165</v>
      </c>
      <c r="F30" s="358"/>
      <c r="G30" s="358"/>
      <c r="H30" s="358"/>
      <c r="I30" s="358"/>
      <c r="J30" s="358"/>
      <c r="K30" s="358"/>
      <c r="L30" s="358"/>
      <c r="M30" s="358"/>
      <c r="N30" s="359"/>
      <c r="Q30" s="23"/>
      <c r="R30" s="23"/>
      <c r="S30" s="23"/>
      <c r="T30" s="44" t="s">
        <v>146</v>
      </c>
      <c r="U30" s="30"/>
      <c r="V30" s="23"/>
      <c r="W30" s="63"/>
      <c r="X30" s="23"/>
      <c r="Y30" s="23"/>
      <c r="AA30" s="23"/>
      <c r="AC30" s="5"/>
      <c r="AE30" s="5"/>
      <c r="AF30" s="5"/>
      <c r="AG30" s="5"/>
      <c r="AH30" s="5"/>
    </row>
    <row r="31" spans="3:34" ht="25" customHeight="1" x14ac:dyDescent="0.2">
      <c r="C31" s="12"/>
      <c r="D31" s="73">
        <v>2</v>
      </c>
      <c r="E31" s="357" t="s">
        <v>166</v>
      </c>
      <c r="F31" s="358"/>
      <c r="G31" s="358"/>
      <c r="H31" s="358"/>
      <c r="I31" s="358"/>
      <c r="J31" s="358"/>
      <c r="K31" s="358"/>
      <c r="L31" s="358"/>
      <c r="M31" s="358"/>
      <c r="N31" s="359"/>
      <c r="Q31" s="23"/>
      <c r="R31" s="23"/>
      <c r="S31" s="23"/>
      <c r="T31" s="23"/>
      <c r="U31" s="50"/>
      <c r="V31" s="23"/>
      <c r="W31" s="63"/>
      <c r="X31" s="23"/>
      <c r="Y31" s="23"/>
      <c r="AA31" s="23"/>
      <c r="AC31" s="5"/>
      <c r="AE31" s="5"/>
      <c r="AF31" s="5"/>
      <c r="AG31" s="5"/>
      <c r="AH31" s="5"/>
    </row>
    <row r="32" spans="3:34" ht="25" customHeight="1" x14ac:dyDescent="0.55000000000000004">
      <c r="C32" s="12"/>
      <c r="D32" s="73">
        <v>3</v>
      </c>
      <c r="E32" s="357" t="s">
        <v>167</v>
      </c>
      <c r="F32" s="358"/>
      <c r="G32" s="358"/>
      <c r="H32" s="358"/>
      <c r="I32" s="358"/>
      <c r="J32" s="358"/>
      <c r="K32" s="358"/>
      <c r="L32" s="358"/>
      <c r="M32" s="358"/>
      <c r="N32" s="359"/>
      <c r="P32" s="70"/>
      <c r="Q32" s="23"/>
      <c r="R32" s="23"/>
      <c r="S32" s="23"/>
      <c r="T32" s="23"/>
      <c r="U32" s="50"/>
      <c r="V32" s="23"/>
      <c r="W32" s="63"/>
      <c r="X32" s="23"/>
      <c r="Y32" s="23"/>
      <c r="AA32" s="23"/>
      <c r="AC32" s="5"/>
      <c r="AE32" s="5"/>
      <c r="AF32" s="5"/>
      <c r="AG32" s="5"/>
      <c r="AH32" s="5"/>
    </row>
    <row r="33" spans="3:34" ht="25" customHeight="1" x14ac:dyDescent="0.55000000000000004">
      <c r="C33" s="12"/>
      <c r="D33" s="73">
        <v>4</v>
      </c>
      <c r="E33" s="357" t="s">
        <v>168</v>
      </c>
      <c r="F33" s="358"/>
      <c r="G33" s="358"/>
      <c r="H33" s="358"/>
      <c r="I33" s="358"/>
      <c r="J33" s="358"/>
      <c r="K33" s="358"/>
      <c r="L33" s="358"/>
      <c r="M33" s="358"/>
      <c r="N33" s="359"/>
      <c r="P33" s="70"/>
      <c r="Q33" s="23"/>
      <c r="R33" s="23"/>
      <c r="S33" s="23"/>
      <c r="T33" s="44"/>
      <c r="U33" s="30"/>
      <c r="V33" s="23"/>
      <c r="W33" s="63"/>
      <c r="X33" s="23"/>
      <c r="Y33" s="23"/>
      <c r="AA33" s="23"/>
      <c r="AC33" s="5"/>
      <c r="AE33" s="5"/>
      <c r="AF33" s="5"/>
      <c r="AG33" s="5"/>
      <c r="AH33" s="5"/>
    </row>
    <row r="34" spans="3:34" ht="25" customHeight="1" x14ac:dyDescent="0.55000000000000004">
      <c r="C34" s="12"/>
      <c r="D34" s="73">
        <v>5</v>
      </c>
      <c r="E34" s="357" t="s">
        <v>169</v>
      </c>
      <c r="F34" s="358"/>
      <c r="G34" s="358"/>
      <c r="H34" s="358"/>
      <c r="I34" s="358"/>
      <c r="J34" s="358"/>
      <c r="K34" s="358"/>
      <c r="L34" s="358"/>
      <c r="M34" s="358"/>
      <c r="N34" s="359"/>
      <c r="P34" s="70"/>
      <c r="Q34" s="23"/>
      <c r="R34" s="23"/>
      <c r="S34" s="23"/>
      <c r="T34" s="44"/>
      <c r="U34" s="30"/>
      <c r="V34" s="23"/>
      <c r="W34" s="63"/>
      <c r="X34" s="23"/>
      <c r="Y34" s="23"/>
      <c r="AA34" s="23"/>
      <c r="AC34" s="5"/>
      <c r="AE34" s="5"/>
      <c r="AF34" s="5"/>
      <c r="AG34" s="5"/>
      <c r="AH34" s="5"/>
    </row>
    <row r="35" spans="3:34" ht="16" customHeight="1" x14ac:dyDescent="0.55000000000000004">
      <c r="C35" s="12"/>
      <c r="P35" s="70"/>
      <c r="Q35" s="23"/>
      <c r="R35" s="23"/>
      <c r="S35" s="23"/>
      <c r="T35" s="44"/>
      <c r="U35" s="30"/>
      <c r="V35" s="23"/>
      <c r="W35" s="63"/>
      <c r="X35" s="23"/>
      <c r="Y35" s="23"/>
      <c r="AA35" s="23"/>
      <c r="AC35" s="5"/>
      <c r="AE35" s="5"/>
      <c r="AF35" s="5"/>
      <c r="AG35" s="5"/>
      <c r="AH35" s="5"/>
    </row>
    <row r="36" spans="3:34" ht="20" customHeight="1" x14ac:dyDescent="0.2">
      <c r="C36" s="12"/>
      <c r="D36" s="361" t="s">
        <v>176</v>
      </c>
      <c r="E36" s="362"/>
      <c r="F36" s="362"/>
      <c r="G36" s="362"/>
      <c r="H36" s="362"/>
      <c r="I36" s="362"/>
      <c r="J36" s="362"/>
      <c r="K36" s="362"/>
      <c r="L36" s="362"/>
      <c r="M36" s="362"/>
      <c r="N36" s="67"/>
      <c r="Q36" s="23" t="s">
        <v>142</v>
      </c>
      <c r="R36" s="23"/>
      <c r="S36" s="23"/>
      <c r="T36" s="5" t="s">
        <v>147</v>
      </c>
      <c r="U36" s="5"/>
      <c r="W36"/>
    </row>
    <row r="37" spans="3:34" ht="25" customHeight="1" x14ac:dyDescent="0.55000000000000004">
      <c r="C37" s="12"/>
      <c r="D37" s="74">
        <v>1</v>
      </c>
      <c r="E37" s="357" t="s">
        <v>170</v>
      </c>
      <c r="F37" s="358"/>
      <c r="G37" s="358"/>
      <c r="H37" s="358"/>
      <c r="I37" s="358"/>
      <c r="J37" s="358"/>
      <c r="K37" s="358"/>
      <c r="L37" s="358"/>
      <c r="M37" s="358"/>
      <c r="N37" s="359"/>
      <c r="P37" s="70"/>
      <c r="Q37" s="23"/>
      <c r="R37" s="23"/>
      <c r="S37" s="23"/>
      <c r="T37" s="23" t="s">
        <v>146</v>
      </c>
      <c r="U37" s="50"/>
      <c r="V37" s="23"/>
      <c r="W37" s="63"/>
      <c r="X37" s="23"/>
      <c r="Y37" s="23"/>
      <c r="AA37" s="23"/>
      <c r="AC37" s="5"/>
      <c r="AE37" s="5"/>
      <c r="AF37" s="5"/>
      <c r="AG37" s="5"/>
      <c r="AH37" s="5"/>
    </row>
    <row r="38" spans="3:34" ht="35" customHeight="1" x14ac:dyDescent="0.2">
      <c r="C38" s="12"/>
      <c r="D38" s="74">
        <v>2</v>
      </c>
      <c r="E38" s="357" t="s">
        <v>171</v>
      </c>
      <c r="F38" s="358"/>
      <c r="G38" s="358"/>
      <c r="H38" s="358"/>
      <c r="I38" s="358"/>
      <c r="J38" s="358"/>
      <c r="K38" s="358"/>
      <c r="L38" s="358"/>
      <c r="M38" s="358"/>
      <c r="N38" s="359"/>
      <c r="Q38" s="23"/>
      <c r="R38" s="23"/>
      <c r="S38" s="23"/>
      <c r="T38" s="44"/>
      <c r="U38" s="30"/>
      <c r="V38" s="23"/>
      <c r="W38" s="63"/>
      <c r="X38" s="23"/>
      <c r="Y38" s="23"/>
      <c r="AA38" s="23"/>
      <c r="AC38" s="5"/>
      <c r="AE38" s="5"/>
      <c r="AF38" s="5"/>
      <c r="AG38" s="5"/>
      <c r="AH38" s="5"/>
    </row>
    <row r="39" spans="3:34" ht="25" customHeight="1" x14ac:dyDescent="0.55000000000000004">
      <c r="C39" s="12"/>
      <c r="D39" s="74">
        <v>3</v>
      </c>
      <c r="E39" s="357" t="s">
        <v>172</v>
      </c>
      <c r="F39" s="358"/>
      <c r="G39" s="358"/>
      <c r="H39" s="358"/>
      <c r="I39" s="358"/>
      <c r="J39" s="358"/>
      <c r="K39" s="358"/>
      <c r="L39" s="358"/>
      <c r="M39" s="358"/>
      <c r="N39" s="359"/>
      <c r="P39" s="70"/>
      <c r="Q39" s="23"/>
      <c r="R39" s="23"/>
      <c r="S39" s="23"/>
      <c r="T39" s="23"/>
      <c r="U39" s="50"/>
      <c r="V39" s="23"/>
      <c r="W39" s="63"/>
      <c r="X39" s="23"/>
      <c r="Y39" s="23"/>
      <c r="AA39" s="23"/>
      <c r="AC39" s="5"/>
      <c r="AE39" s="5"/>
      <c r="AF39" s="5"/>
      <c r="AG39" s="5"/>
      <c r="AH39" s="5"/>
    </row>
    <row r="40" spans="3:34" ht="25" customHeight="1" x14ac:dyDescent="0.55000000000000004">
      <c r="C40" s="12"/>
      <c r="D40" s="74">
        <v>4</v>
      </c>
      <c r="E40" s="357" t="s">
        <v>173</v>
      </c>
      <c r="F40" s="358"/>
      <c r="G40" s="358"/>
      <c r="H40" s="358"/>
      <c r="I40" s="358"/>
      <c r="J40" s="358"/>
      <c r="K40" s="358"/>
      <c r="L40" s="358"/>
      <c r="M40" s="358"/>
      <c r="N40" s="359"/>
      <c r="P40" s="70"/>
      <c r="Q40" s="23"/>
      <c r="R40" s="23"/>
      <c r="S40" s="23"/>
      <c r="T40" s="44"/>
      <c r="U40" s="30"/>
      <c r="V40" s="23"/>
      <c r="W40" s="63"/>
      <c r="X40" s="23"/>
      <c r="Y40" s="23"/>
      <c r="AA40" s="23"/>
      <c r="AC40" s="5"/>
      <c r="AE40" s="5"/>
      <c r="AF40" s="5"/>
      <c r="AG40" s="5"/>
      <c r="AH40" s="5"/>
    </row>
    <row r="41" spans="3:34" ht="25" customHeight="1" x14ac:dyDescent="0.55000000000000004">
      <c r="C41" s="12"/>
      <c r="D41" s="74">
        <v>5</v>
      </c>
      <c r="E41" s="357" t="s">
        <v>174</v>
      </c>
      <c r="F41" s="358"/>
      <c r="G41" s="358"/>
      <c r="H41" s="358"/>
      <c r="I41" s="358"/>
      <c r="J41" s="358"/>
      <c r="K41" s="358"/>
      <c r="L41" s="358"/>
      <c r="M41" s="358"/>
      <c r="N41" s="359"/>
      <c r="P41" s="70"/>
      <c r="Q41" s="23"/>
      <c r="R41" s="23"/>
      <c r="S41" s="23"/>
      <c r="T41" s="44"/>
      <c r="U41" s="30"/>
      <c r="V41" s="23"/>
      <c r="W41" s="63"/>
      <c r="X41" s="23"/>
      <c r="Y41" s="23"/>
      <c r="AA41" s="23"/>
      <c r="AC41" s="5"/>
      <c r="AE41" s="5"/>
      <c r="AF41" s="5"/>
      <c r="AG41" s="5"/>
      <c r="AH41" s="5"/>
    </row>
    <row r="42" spans="3:34" ht="25" customHeight="1" x14ac:dyDescent="0.55000000000000004">
      <c r="C42" s="12"/>
      <c r="D42" s="74">
        <v>6</v>
      </c>
      <c r="E42" s="357" t="s">
        <v>175</v>
      </c>
      <c r="F42" s="358"/>
      <c r="G42" s="358"/>
      <c r="H42" s="358"/>
      <c r="I42" s="358"/>
      <c r="J42" s="358"/>
      <c r="K42" s="358"/>
      <c r="L42" s="358"/>
      <c r="M42" s="358"/>
      <c r="N42" s="359"/>
      <c r="P42" s="70"/>
      <c r="Q42" s="23"/>
      <c r="R42" s="23"/>
      <c r="S42" s="23"/>
      <c r="T42" s="44"/>
      <c r="U42" s="30"/>
      <c r="V42" s="23"/>
      <c r="W42" s="63"/>
      <c r="X42" s="23"/>
      <c r="Y42" s="23"/>
      <c r="AA42" s="23"/>
      <c r="AC42" s="5"/>
      <c r="AE42" s="5"/>
      <c r="AF42" s="5"/>
      <c r="AG42" s="5"/>
      <c r="AH42" s="5"/>
    </row>
    <row r="43" spans="3:34" ht="16" customHeight="1" x14ac:dyDescent="0.55000000000000004">
      <c r="C43" s="12"/>
      <c r="P43" s="70"/>
      <c r="Q43" s="23"/>
      <c r="R43" s="23"/>
      <c r="S43" s="23"/>
      <c r="T43" s="44"/>
      <c r="U43" s="30"/>
      <c r="V43" s="23"/>
      <c r="W43" s="63"/>
      <c r="X43" s="23"/>
      <c r="Y43" s="23"/>
      <c r="AA43" s="23"/>
      <c r="AC43" s="5"/>
      <c r="AE43" s="5"/>
      <c r="AF43" s="5"/>
      <c r="AG43" s="5"/>
      <c r="AH43" s="5"/>
    </row>
    <row r="44" spans="3:34" ht="58" customHeight="1" x14ac:dyDescent="0.55000000000000004">
      <c r="C44" s="12"/>
      <c r="D44" s="366" t="s">
        <v>196</v>
      </c>
      <c r="E44" s="367"/>
      <c r="F44" s="254"/>
      <c r="G44" s="255"/>
      <c r="H44" s="255"/>
      <c r="I44" s="255"/>
      <c r="J44" s="255"/>
      <c r="K44" s="255"/>
      <c r="L44" s="255"/>
      <c r="M44" s="255"/>
      <c r="N44" s="256"/>
      <c r="P44" s="70"/>
      <c r="Q44" s="23"/>
      <c r="R44" s="23"/>
      <c r="S44" s="23"/>
      <c r="T44" s="44"/>
      <c r="U44" s="30"/>
      <c r="V44" s="23"/>
      <c r="W44" s="63"/>
      <c r="X44" s="23"/>
      <c r="Y44" s="23"/>
      <c r="AA44" s="23"/>
      <c r="AC44" s="5"/>
      <c r="AE44" s="5"/>
      <c r="AF44" s="5"/>
      <c r="AG44" s="5"/>
      <c r="AH44" s="5"/>
    </row>
    <row r="45" spans="3:34" ht="16" customHeight="1" x14ac:dyDescent="0.55000000000000004">
      <c r="C45" s="12"/>
      <c r="P45" s="70"/>
      <c r="Q45" s="23"/>
      <c r="R45" s="23"/>
      <c r="S45" s="23"/>
      <c r="T45" s="44"/>
      <c r="U45" s="30"/>
      <c r="V45" s="23"/>
      <c r="W45" s="63"/>
      <c r="X45" s="23"/>
      <c r="Y45" s="23"/>
      <c r="AA45" s="23"/>
      <c r="AC45" s="5"/>
      <c r="AE45" s="5"/>
      <c r="AF45" s="5"/>
      <c r="AG45" s="5"/>
      <c r="AH45" s="5"/>
    </row>
    <row r="46" spans="3:34" ht="41" customHeight="1" x14ac:dyDescent="0.55000000000000004">
      <c r="D46" s="234" t="s">
        <v>117</v>
      </c>
      <c r="E46" s="235"/>
      <c r="F46" s="235"/>
      <c r="G46" s="235"/>
      <c r="H46" s="235"/>
      <c r="I46" s="236"/>
      <c r="J46" s="172" t="s">
        <v>177</v>
      </c>
      <c r="K46" s="172"/>
      <c r="L46" s="172"/>
      <c r="M46" s="172"/>
      <c r="N46" s="172"/>
      <c r="P46" s="70"/>
      <c r="S46" s="35"/>
      <c r="AC46" s="5"/>
    </row>
    <row r="47" spans="3:34" ht="60" customHeight="1" x14ac:dyDescent="0.55000000000000004">
      <c r="D47" s="225"/>
      <c r="E47" s="226"/>
      <c r="F47" s="226"/>
      <c r="G47" s="226"/>
      <c r="H47" s="226"/>
      <c r="I47" s="227"/>
      <c r="J47" s="360" t="s">
        <v>178</v>
      </c>
      <c r="K47" s="226"/>
      <c r="L47" s="226"/>
      <c r="M47" s="226"/>
      <c r="N47" s="227"/>
      <c r="P47" s="70"/>
    </row>
    <row r="48" spans="3:34" ht="60" customHeight="1" x14ac:dyDescent="0.2">
      <c r="D48" s="228"/>
      <c r="E48" s="229"/>
      <c r="F48" s="229"/>
      <c r="G48" s="229"/>
      <c r="H48" s="229"/>
      <c r="I48" s="230"/>
      <c r="J48" s="228"/>
      <c r="K48" s="229"/>
      <c r="L48" s="229"/>
      <c r="M48" s="229"/>
      <c r="N48" s="230"/>
      <c r="V48"/>
      <c r="W48"/>
      <c r="X48"/>
      <c r="Y48"/>
    </row>
    <row r="49" spans="1:61" ht="60" customHeight="1" x14ac:dyDescent="0.2">
      <c r="D49" s="228"/>
      <c r="E49" s="229"/>
      <c r="F49" s="229"/>
      <c r="G49" s="229"/>
      <c r="H49" s="229"/>
      <c r="I49" s="230"/>
      <c r="J49" s="228"/>
      <c r="K49" s="229"/>
      <c r="L49" s="229"/>
      <c r="M49" s="229"/>
      <c r="N49" s="230"/>
      <c r="V49"/>
      <c r="W49"/>
      <c r="X49"/>
      <c r="Y49"/>
    </row>
    <row r="50" spans="1:61" ht="60" customHeight="1" x14ac:dyDescent="0.2">
      <c r="D50" s="228"/>
      <c r="E50" s="229"/>
      <c r="F50" s="229"/>
      <c r="G50" s="229"/>
      <c r="H50" s="229"/>
      <c r="I50" s="230"/>
      <c r="J50" s="228"/>
      <c r="K50" s="229"/>
      <c r="L50" s="229"/>
      <c r="M50" s="229"/>
      <c r="N50" s="230"/>
      <c r="V50"/>
      <c r="W50"/>
      <c r="X50"/>
      <c r="Y50"/>
    </row>
    <row r="51" spans="1:61" ht="60" customHeight="1" x14ac:dyDescent="0.2">
      <c r="D51" s="228"/>
      <c r="E51" s="229"/>
      <c r="F51" s="229"/>
      <c r="G51" s="229"/>
      <c r="H51" s="229"/>
      <c r="I51" s="230"/>
      <c r="J51" s="228"/>
      <c r="K51" s="229"/>
      <c r="L51" s="229"/>
      <c r="M51" s="229"/>
      <c r="N51" s="230"/>
      <c r="V51"/>
      <c r="W51"/>
      <c r="X51"/>
      <c r="Y51"/>
    </row>
    <row r="52" spans="1:61" s="5" customFormat="1" ht="60" customHeight="1" x14ac:dyDescent="0.2">
      <c r="D52" s="228"/>
      <c r="E52" s="229"/>
      <c r="F52" s="229"/>
      <c r="G52" s="229"/>
      <c r="H52" s="229"/>
      <c r="I52" s="230"/>
      <c r="J52" s="228"/>
      <c r="K52" s="229"/>
      <c r="L52" s="229"/>
      <c r="M52" s="229"/>
      <c r="N52" s="230"/>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row>
    <row r="53" spans="1:61" ht="60" customHeight="1" x14ac:dyDescent="0.2">
      <c r="D53" s="228"/>
      <c r="E53" s="229"/>
      <c r="F53" s="229"/>
      <c r="G53" s="229"/>
      <c r="H53" s="229"/>
      <c r="I53" s="230"/>
      <c r="J53" s="228"/>
      <c r="K53" s="229"/>
      <c r="L53" s="229"/>
      <c r="M53" s="229"/>
      <c r="N53" s="230"/>
      <c r="V53"/>
      <c r="W53"/>
      <c r="X53"/>
      <c r="Y53"/>
    </row>
    <row r="54" spans="1:61" ht="60" customHeight="1" x14ac:dyDescent="0.2">
      <c r="D54" s="228"/>
      <c r="E54" s="229"/>
      <c r="F54" s="229"/>
      <c r="G54" s="229"/>
      <c r="H54" s="229"/>
      <c r="I54" s="230"/>
      <c r="J54" s="228"/>
      <c r="K54" s="229"/>
      <c r="L54" s="229"/>
      <c r="M54" s="229"/>
      <c r="N54" s="230"/>
      <c r="V54"/>
      <c r="W54"/>
      <c r="X54"/>
      <c r="Y54"/>
    </row>
    <row r="55" spans="1:61" ht="60" customHeight="1" x14ac:dyDescent="0.2">
      <c r="D55" s="231"/>
      <c r="E55" s="232"/>
      <c r="F55" s="232"/>
      <c r="G55" s="232"/>
      <c r="H55" s="232"/>
      <c r="I55" s="233"/>
      <c r="J55" s="231"/>
      <c r="K55" s="232"/>
      <c r="L55" s="232"/>
      <c r="M55" s="232"/>
      <c r="N55" s="233"/>
      <c r="V55"/>
      <c r="W55"/>
      <c r="X55"/>
      <c r="Y55"/>
    </row>
    <row r="56" spans="1:61" ht="38" customHeight="1" x14ac:dyDescent="0.2"/>
    <row r="57" spans="1:61" ht="24" x14ac:dyDescent="0.3">
      <c r="A57" s="52" t="s">
        <v>254</v>
      </c>
      <c r="B57" s="52"/>
      <c r="C57" s="52"/>
      <c r="D57" s="52"/>
      <c r="E57" s="52"/>
      <c r="F57" s="52"/>
      <c r="G57" s="52"/>
      <c r="H57" s="322" t="s">
        <v>255</v>
      </c>
      <c r="I57" s="322"/>
      <c r="J57" s="322"/>
      <c r="K57" s="322"/>
      <c r="L57" s="322"/>
      <c r="M57" s="322"/>
      <c r="N57" s="322"/>
    </row>
    <row r="58" spans="1:61" ht="38" customHeight="1" x14ac:dyDescent="0.2"/>
    <row r="59" spans="1:61" ht="32" customHeight="1" x14ac:dyDescent="0.2"/>
    <row r="60" spans="1:61" ht="32" customHeight="1" x14ac:dyDescent="0.2"/>
    <row r="61" spans="1:61" ht="32" customHeight="1" x14ac:dyDescent="0.2"/>
  </sheetData>
  <sheetProtection algorithmName="SHA-512" hashValue="acK636/nyqEUPJk0x99EbVtFi7Sj86CUYs4U+j7DLG9iWmpt/Upjj2qL8zcwAvf2uLdNVERi5Js8qOjp+b7DVw==" saltValue="WQGDRwCH99SY1zWkm+xjlA==" spinCount="100000" sheet="1" objects="1" scenarios="1" selectLockedCells="1"/>
  <mergeCells count="40">
    <mergeCell ref="L3:N3"/>
    <mergeCell ref="H57:N57"/>
    <mergeCell ref="A4:N4"/>
    <mergeCell ref="A6:C6"/>
    <mergeCell ref="D6:N6"/>
    <mergeCell ref="D8:N10"/>
    <mergeCell ref="D44:E44"/>
    <mergeCell ref="F44:N44"/>
    <mergeCell ref="E34:N34"/>
    <mergeCell ref="D12:M13"/>
    <mergeCell ref="N12:N13"/>
    <mergeCell ref="E20:N20"/>
    <mergeCell ref="E23:N23"/>
    <mergeCell ref="E24:N24"/>
    <mergeCell ref="E25:N25"/>
    <mergeCell ref="D22:M22"/>
    <mergeCell ref="D14:M14"/>
    <mergeCell ref="E26:N26"/>
    <mergeCell ref="E15:N15"/>
    <mergeCell ref="E16:N16"/>
    <mergeCell ref="E17:N17"/>
    <mergeCell ref="E18:N18"/>
    <mergeCell ref="E19:N19"/>
    <mergeCell ref="D29:M29"/>
    <mergeCell ref="E27:N27"/>
    <mergeCell ref="E30:N30"/>
    <mergeCell ref="E31:N31"/>
    <mergeCell ref="E32:N32"/>
    <mergeCell ref="E33:N33"/>
    <mergeCell ref="E42:N42"/>
    <mergeCell ref="J47:N55"/>
    <mergeCell ref="D36:M36"/>
    <mergeCell ref="E37:N37"/>
    <mergeCell ref="E38:N38"/>
    <mergeCell ref="E39:N39"/>
    <mergeCell ref="E40:N40"/>
    <mergeCell ref="E41:N41"/>
    <mergeCell ref="D46:I46"/>
    <mergeCell ref="J46:N46"/>
    <mergeCell ref="D47:I55"/>
  </mergeCells>
  <dataValidations count="1">
    <dataValidation type="list" allowBlank="1" showInputMessage="1" showErrorMessage="1" promptTitle="Prioridad para trabajar" prompt="Elegir en qué temas vas a trabajar más_x000a__x000a_" sqref="N14 N16:N43" xr:uid="{FE45F1EF-2163-744B-8778-5EEC71EFED96}">
      <formula1>$T$2:$T$4</formula1>
    </dataValidation>
  </dataValidations>
  <hyperlinks>
    <hyperlink ref="N1" r:id="rId1" xr:uid="{1E8F83E6-F2A0-0043-96C5-4506E58DEF72}"/>
    <hyperlink ref="L3" r:id="rId2" xr:uid="{46308BC3-EB72-7143-8D20-32CEC515F41B}"/>
    <hyperlink ref="H57" r:id="rId3" xr:uid="{6BAB0DA7-94D5-104E-AD5A-A23887653A3F}"/>
  </hyperlinks>
  <pageMargins left="0.7" right="0.7" top="0.75" bottom="0.75" header="0.3" footer="0.3"/>
  <pageSetup paperSize="9" scale="38" orientation="portrait" horizontalDpi="0" verticalDpi="0"/>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1D82D-7044-2B44-AF56-60E7FEDEB402}">
  <sheetPr codeName="Hoja8">
    <pageSetUpPr fitToPage="1"/>
  </sheetPr>
  <dimension ref="A1:AH34"/>
  <sheetViews>
    <sheetView showGridLines="0" zoomScaleNormal="100" workbookViewId="0">
      <selection activeCell="M31" sqref="M31"/>
    </sheetView>
  </sheetViews>
  <sheetFormatPr baseColWidth="10" defaultRowHeight="16" x14ac:dyDescent="0.2"/>
  <cols>
    <col min="3" max="3" width="3" customWidth="1"/>
    <col min="4" max="4" width="4.5" customWidth="1"/>
    <col min="5" max="5" width="32.5" customWidth="1"/>
    <col min="6" max="6" width="16.83203125" customWidth="1"/>
    <col min="7" max="7" width="20.5" customWidth="1"/>
    <col min="8" max="8" width="18.33203125" customWidth="1"/>
    <col min="9" max="9" width="19" customWidth="1"/>
    <col min="10" max="10" width="5.83203125" customWidth="1"/>
    <col min="11" max="11" width="24.83203125" customWidth="1"/>
    <col min="12" max="12" width="17" customWidth="1"/>
    <col min="13" max="13" width="13.5" customWidth="1"/>
    <col min="14" max="14" width="18.83203125" customWidth="1"/>
    <col min="20" max="20" width="25.5" customWidth="1"/>
    <col min="22" max="22" width="32.83203125" bestFit="1" customWidth="1"/>
    <col min="23" max="24" width="13.5" customWidth="1"/>
    <col min="25" max="25" width="5.33203125" customWidth="1"/>
    <col min="26" max="26" width="35.83203125" customWidth="1"/>
  </cols>
  <sheetData>
    <row r="1" spans="1:34" s="1" customFormat="1" ht="76" customHeight="1" x14ac:dyDescent="0.25">
      <c r="K1" s="2"/>
      <c r="L1" s="2"/>
      <c r="M1" s="2"/>
      <c r="N1" s="17" t="s">
        <v>4</v>
      </c>
    </row>
    <row r="2" spans="1:34" s="1" customFormat="1" ht="21" x14ac:dyDescent="0.25">
      <c r="N2" s="3" t="s">
        <v>21</v>
      </c>
    </row>
    <row r="3" spans="1:34" s="1" customFormat="1" ht="21" x14ac:dyDescent="0.25">
      <c r="L3" s="137" t="s">
        <v>253</v>
      </c>
      <c r="M3" s="257"/>
      <c r="N3" s="257"/>
    </row>
    <row r="4" spans="1:34" s="1" customFormat="1" ht="21" x14ac:dyDescent="0.25">
      <c r="A4" s="109" t="s">
        <v>3</v>
      </c>
      <c r="B4" s="109"/>
      <c r="C4" s="109"/>
      <c r="D4" s="109"/>
      <c r="E4" s="109"/>
      <c r="F4" s="109"/>
      <c r="G4" s="109"/>
      <c r="H4" s="109"/>
      <c r="I4" s="109"/>
      <c r="J4" s="109"/>
      <c r="K4" s="109"/>
      <c r="L4" s="109"/>
      <c r="M4" s="109"/>
      <c r="N4" s="109"/>
    </row>
    <row r="5" spans="1:34" s="1" customFormat="1" ht="21" x14ac:dyDescent="0.25"/>
    <row r="6" spans="1:34" s="1" customFormat="1" ht="21" x14ac:dyDescent="0.25">
      <c r="A6" s="197" t="s">
        <v>181</v>
      </c>
      <c r="B6" s="198"/>
      <c r="C6" s="199"/>
      <c r="D6" s="193" t="s">
        <v>246</v>
      </c>
      <c r="E6" s="193"/>
      <c r="F6" s="193"/>
      <c r="G6" s="193"/>
      <c r="H6" s="193"/>
      <c r="I6" s="193"/>
      <c r="J6" s="193"/>
      <c r="K6" s="193"/>
      <c r="L6" s="193"/>
      <c r="M6" s="193"/>
      <c r="N6" s="193"/>
    </row>
    <row r="7" spans="1:34" s="1" customFormat="1" ht="21" x14ac:dyDescent="0.25">
      <c r="A7" s="1" t="s">
        <v>0</v>
      </c>
    </row>
    <row r="8" spans="1:34" s="1" customFormat="1" ht="58" customHeight="1" x14ac:dyDescent="0.25">
      <c r="D8" s="220" t="s">
        <v>198</v>
      </c>
      <c r="E8" s="220"/>
      <c r="F8" s="220"/>
      <c r="G8" s="220"/>
      <c r="H8" s="220"/>
      <c r="I8" s="220"/>
      <c r="J8" s="220"/>
      <c r="K8" s="220"/>
      <c r="L8" s="220"/>
      <c r="M8" s="220"/>
      <c r="N8" s="220"/>
    </row>
    <row r="9" spans="1:34" s="1" customFormat="1" ht="58" customHeight="1" x14ac:dyDescent="0.25">
      <c r="D9" s="220"/>
      <c r="E9" s="220"/>
      <c r="F9" s="220"/>
      <c r="G9" s="220"/>
      <c r="H9" s="220"/>
      <c r="I9" s="220"/>
      <c r="J9" s="220"/>
      <c r="K9" s="220"/>
      <c r="L9" s="220"/>
      <c r="M9" s="220"/>
      <c r="N9" s="220"/>
    </row>
    <row r="10" spans="1:34" s="1" customFormat="1" ht="58" customHeight="1" x14ac:dyDescent="0.25">
      <c r="D10" s="220"/>
      <c r="E10" s="220"/>
      <c r="F10" s="220"/>
      <c r="G10" s="220"/>
      <c r="H10" s="220"/>
      <c r="I10" s="220"/>
      <c r="J10" s="220"/>
      <c r="K10" s="220"/>
      <c r="L10" s="220"/>
      <c r="M10" s="220"/>
      <c r="N10" s="220"/>
    </row>
    <row r="11" spans="1:34" ht="23" customHeight="1" x14ac:dyDescent="0.2">
      <c r="C11" s="12"/>
      <c r="D11" s="13"/>
      <c r="E11" s="13"/>
      <c r="F11" s="13"/>
      <c r="G11" s="13"/>
      <c r="H11" s="13"/>
      <c r="I11" s="13"/>
      <c r="J11" s="13"/>
      <c r="K11" s="13"/>
      <c r="L11" s="13"/>
      <c r="M11" s="13"/>
      <c r="N11" s="13"/>
    </row>
    <row r="12" spans="1:34" ht="20" customHeight="1" x14ac:dyDescent="0.2">
      <c r="C12" s="12"/>
      <c r="D12" s="379" t="s">
        <v>183</v>
      </c>
      <c r="E12" s="380"/>
      <c r="F12" s="380"/>
      <c r="G12" s="380"/>
      <c r="H12" s="380"/>
      <c r="I12" s="380"/>
      <c r="J12" s="380"/>
      <c r="K12" s="380"/>
      <c r="L12" s="380"/>
      <c r="M12" s="380"/>
      <c r="N12" s="381"/>
    </row>
    <row r="13" spans="1:34" ht="20" customHeight="1" x14ac:dyDescent="0.2">
      <c r="C13" s="12"/>
      <c r="D13" s="382"/>
      <c r="E13" s="383"/>
      <c r="F13" s="383"/>
      <c r="G13" s="383"/>
      <c r="H13" s="383"/>
      <c r="I13" s="383"/>
      <c r="J13" s="383"/>
      <c r="K13" s="383"/>
      <c r="L13" s="383"/>
      <c r="M13" s="383"/>
      <c r="N13" s="384"/>
    </row>
    <row r="14" spans="1:34" ht="25" customHeight="1" x14ac:dyDescent="0.2">
      <c r="C14" s="12"/>
      <c r="D14" s="75">
        <v>1</v>
      </c>
      <c r="E14" s="357" t="s">
        <v>184</v>
      </c>
      <c r="F14" s="358"/>
      <c r="G14" s="358"/>
      <c r="H14" s="358"/>
      <c r="I14" s="358"/>
      <c r="J14" s="358"/>
      <c r="K14" s="358"/>
      <c r="L14" s="358"/>
      <c r="M14" s="358"/>
      <c r="N14" s="359"/>
    </row>
    <row r="15" spans="1:34" ht="25" customHeight="1" x14ac:dyDescent="0.2">
      <c r="C15" s="12"/>
      <c r="D15" s="76">
        <v>2</v>
      </c>
      <c r="E15" s="357" t="s">
        <v>185</v>
      </c>
      <c r="F15" s="358"/>
      <c r="G15" s="358"/>
      <c r="H15" s="358"/>
      <c r="I15" s="358"/>
      <c r="J15" s="358"/>
      <c r="K15" s="358"/>
      <c r="L15" s="358"/>
      <c r="M15" s="358"/>
      <c r="N15" s="359"/>
      <c r="AA15" s="23"/>
      <c r="AC15" s="5"/>
      <c r="AE15" s="5"/>
      <c r="AF15" s="5"/>
      <c r="AG15" s="5"/>
      <c r="AH15" s="5"/>
    </row>
    <row r="16" spans="1:34" ht="25" customHeight="1" x14ac:dyDescent="0.2">
      <c r="C16" s="12"/>
      <c r="D16" s="76">
        <v>3</v>
      </c>
      <c r="E16" s="357" t="s">
        <v>186</v>
      </c>
      <c r="F16" s="358"/>
      <c r="G16" s="358"/>
      <c r="H16" s="358"/>
      <c r="I16" s="358"/>
      <c r="J16" s="358"/>
      <c r="K16" s="358"/>
      <c r="L16" s="358"/>
      <c r="M16" s="358"/>
      <c r="N16" s="359"/>
      <c r="AA16" s="23"/>
      <c r="AC16" s="5"/>
      <c r="AE16" s="5"/>
      <c r="AF16" s="5"/>
      <c r="AG16" s="5"/>
      <c r="AH16" s="5"/>
    </row>
    <row r="17" spans="1:34" ht="25" customHeight="1" x14ac:dyDescent="0.2">
      <c r="C17" s="12"/>
      <c r="D17" s="76">
        <v>4</v>
      </c>
      <c r="E17" s="357" t="s">
        <v>187</v>
      </c>
      <c r="F17" s="358"/>
      <c r="G17" s="358"/>
      <c r="H17" s="358"/>
      <c r="I17" s="358"/>
      <c r="J17" s="358"/>
      <c r="K17" s="358"/>
      <c r="L17" s="358"/>
      <c r="M17" s="358"/>
      <c r="N17" s="359"/>
      <c r="AA17" s="23"/>
      <c r="AC17" s="5"/>
      <c r="AE17" s="5"/>
      <c r="AF17" s="5"/>
      <c r="AG17" s="5"/>
      <c r="AH17" s="5"/>
    </row>
    <row r="18" spans="1:34" ht="25" customHeight="1" x14ac:dyDescent="0.2">
      <c r="C18" s="12"/>
      <c r="D18" s="76">
        <v>5</v>
      </c>
      <c r="E18" s="357" t="s">
        <v>188</v>
      </c>
      <c r="F18" s="358"/>
      <c r="G18" s="358"/>
      <c r="H18" s="358"/>
      <c r="I18" s="358"/>
      <c r="J18" s="358"/>
      <c r="K18" s="358"/>
      <c r="L18" s="358"/>
      <c r="M18" s="358"/>
      <c r="N18" s="359"/>
      <c r="AA18" s="23"/>
      <c r="AC18" s="5"/>
      <c r="AE18" s="5"/>
      <c r="AF18" s="5"/>
      <c r="AG18" s="5"/>
      <c r="AH18" s="5"/>
    </row>
    <row r="19" spans="1:34" s="1" customFormat="1" ht="25" customHeight="1" x14ac:dyDescent="0.25">
      <c r="D19" s="76">
        <v>6</v>
      </c>
      <c r="E19" s="357" t="s">
        <v>189</v>
      </c>
      <c r="F19" s="358"/>
      <c r="G19" s="358"/>
      <c r="H19" s="358"/>
      <c r="I19" s="358"/>
      <c r="J19" s="358"/>
      <c r="K19" s="358"/>
      <c r="L19" s="358"/>
      <c r="M19" s="358"/>
      <c r="N19" s="359"/>
      <c r="Q19"/>
      <c r="R19"/>
      <c r="S19"/>
      <c r="T19"/>
      <c r="U19"/>
      <c r="V19"/>
      <c r="W19"/>
      <c r="X19"/>
      <c r="Y19"/>
      <c r="Z19"/>
      <c r="AA19" s="23"/>
      <c r="AC19" s="5"/>
      <c r="AE19" s="5"/>
      <c r="AF19" s="5"/>
      <c r="AG19" s="5"/>
      <c r="AH19" s="5"/>
    </row>
    <row r="20" spans="1:34" ht="23" customHeight="1" x14ac:dyDescent="0.2">
      <c r="C20" s="12"/>
      <c r="D20" s="13"/>
      <c r="E20" s="13"/>
      <c r="F20" s="13"/>
      <c r="G20" s="13"/>
      <c r="H20" s="13"/>
      <c r="I20" s="13"/>
      <c r="J20" s="13"/>
      <c r="K20" s="13"/>
      <c r="L20" s="13"/>
      <c r="M20" s="13"/>
      <c r="N20" s="13"/>
    </row>
    <row r="21" spans="1:34" ht="20" customHeight="1" x14ac:dyDescent="0.55000000000000004">
      <c r="C21" s="12"/>
      <c r="D21" s="379" t="s">
        <v>190</v>
      </c>
      <c r="E21" s="380"/>
      <c r="F21" s="380"/>
      <c r="G21" s="380"/>
      <c r="H21" s="380"/>
      <c r="I21" s="380"/>
      <c r="J21" s="380"/>
      <c r="K21" s="380"/>
      <c r="L21" s="380"/>
      <c r="M21" s="380"/>
      <c r="N21" s="381"/>
      <c r="P21" s="70"/>
    </row>
    <row r="22" spans="1:34" ht="25" customHeight="1" x14ac:dyDescent="0.55000000000000004">
      <c r="C22" s="12"/>
      <c r="D22" s="382">
        <v>1</v>
      </c>
      <c r="E22" s="383" t="s">
        <v>159</v>
      </c>
      <c r="F22" s="383"/>
      <c r="G22" s="383"/>
      <c r="H22" s="383"/>
      <c r="I22" s="383"/>
      <c r="J22" s="383"/>
      <c r="K22" s="383"/>
      <c r="L22" s="383"/>
      <c r="M22" s="383"/>
      <c r="N22" s="384"/>
      <c r="P22" s="70"/>
    </row>
    <row r="23" spans="1:34" ht="60" customHeight="1" x14ac:dyDescent="0.55000000000000004">
      <c r="C23" s="12"/>
      <c r="D23" s="75">
        <v>1</v>
      </c>
      <c r="E23" s="376"/>
      <c r="F23" s="377"/>
      <c r="G23" s="377"/>
      <c r="H23" s="377"/>
      <c r="I23" s="377"/>
      <c r="J23" s="377"/>
      <c r="K23" s="377"/>
      <c r="L23" s="377"/>
      <c r="M23" s="377"/>
      <c r="N23" s="378"/>
      <c r="P23" s="70"/>
      <c r="AA23" s="23"/>
      <c r="AC23" s="5"/>
      <c r="AE23" s="5"/>
      <c r="AF23" s="5"/>
      <c r="AG23" s="5"/>
      <c r="AH23" s="5"/>
    </row>
    <row r="24" spans="1:34" ht="60" customHeight="1" x14ac:dyDescent="0.55000000000000004">
      <c r="C24" s="12"/>
      <c r="D24" s="75">
        <v>2</v>
      </c>
      <c r="E24" s="376"/>
      <c r="F24" s="377"/>
      <c r="G24" s="377"/>
      <c r="H24" s="377"/>
      <c r="I24" s="377"/>
      <c r="J24" s="377"/>
      <c r="K24" s="377"/>
      <c r="L24" s="377"/>
      <c r="M24" s="377"/>
      <c r="N24" s="378"/>
      <c r="P24" s="70"/>
      <c r="AA24" s="23"/>
      <c r="AC24" s="5"/>
      <c r="AE24" s="5"/>
      <c r="AF24" s="5"/>
      <c r="AG24" s="5"/>
      <c r="AH24" s="5"/>
    </row>
    <row r="25" spans="1:34" ht="60" customHeight="1" x14ac:dyDescent="0.55000000000000004">
      <c r="C25" s="12"/>
      <c r="D25" s="75">
        <v>3</v>
      </c>
      <c r="E25" s="376"/>
      <c r="F25" s="377"/>
      <c r="G25" s="377"/>
      <c r="H25" s="377"/>
      <c r="I25" s="377"/>
      <c r="J25" s="377"/>
      <c r="K25" s="377"/>
      <c r="L25" s="377"/>
      <c r="M25" s="377"/>
      <c r="N25" s="378"/>
      <c r="P25" s="70"/>
      <c r="AA25" s="23"/>
      <c r="AC25" s="5"/>
      <c r="AE25" s="5"/>
      <c r="AF25" s="5"/>
      <c r="AG25" s="5"/>
      <c r="AH25" s="5"/>
    </row>
    <row r="26" spans="1:34" ht="60" customHeight="1" x14ac:dyDescent="0.55000000000000004">
      <c r="C26" s="12"/>
      <c r="D26" s="75">
        <v>4</v>
      </c>
      <c r="E26" s="376"/>
      <c r="F26" s="377"/>
      <c r="G26" s="377"/>
      <c r="H26" s="377"/>
      <c r="I26" s="377"/>
      <c r="J26" s="377"/>
      <c r="K26" s="377"/>
      <c r="L26" s="377"/>
      <c r="M26" s="377"/>
      <c r="N26" s="378"/>
      <c r="P26" s="70"/>
      <c r="AA26" s="23"/>
      <c r="AC26" s="5"/>
      <c r="AE26" s="5"/>
      <c r="AF26" s="5"/>
      <c r="AG26" s="5"/>
      <c r="AH26" s="5"/>
    </row>
    <row r="27" spans="1:34" ht="60" customHeight="1" x14ac:dyDescent="0.55000000000000004">
      <c r="C27" s="12"/>
      <c r="D27" s="75">
        <v>5</v>
      </c>
      <c r="E27" s="376"/>
      <c r="F27" s="377"/>
      <c r="G27" s="377"/>
      <c r="H27" s="377"/>
      <c r="I27" s="377"/>
      <c r="J27" s="377"/>
      <c r="K27" s="377"/>
      <c r="L27" s="377"/>
      <c r="M27" s="377"/>
      <c r="N27" s="378"/>
      <c r="P27" s="70"/>
      <c r="AA27" s="23"/>
      <c r="AC27" s="5"/>
      <c r="AE27" s="5"/>
      <c r="AF27" s="5"/>
      <c r="AG27" s="5"/>
      <c r="AH27" s="5"/>
    </row>
    <row r="28" spans="1:34" ht="60" customHeight="1" x14ac:dyDescent="0.55000000000000004">
      <c r="C28" s="12"/>
      <c r="D28" s="75">
        <v>6</v>
      </c>
      <c r="E28" s="376"/>
      <c r="F28" s="377"/>
      <c r="G28" s="377"/>
      <c r="H28" s="377"/>
      <c r="I28" s="377"/>
      <c r="J28" s="377"/>
      <c r="K28" s="377"/>
      <c r="L28" s="377"/>
      <c r="M28" s="377"/>
      <c r="N28" s="378"/>
      <c r="P28" s="70"/>
      <c r="AA28" s="23"/>
      <c r="AC28" s="5"/>
      <c r="AE28" s="5"/>
      <c r="AF28" s="5"/>
      <c r="AG28" s="5"/>
      <c r="AH28" s="5"/>
    </row>
    <row r="29" spans="1:34" ht="38" customHeight="1" x14ac:dyDescent="0.2"/>
    <row r="30" spans="1:34" ht="24" x14ac:dyDescent="0.3">
      <c r="A30" s="52" t="s">
        <v>254</v>
      </c>
      <c r="B30" s="52"/>
      <c r="C30" s="52"/>
      <c r="D30" s="52"/>
      <c r="E30" s="52"/>
      <c r="F30" s="52"/>
      <c r="G30" s="52"/>
      <c r="H30" s="322" t="s">
        <v>255</v>
      </c>
      <c r="I30" s="322"/>
      <c r="J30" s="322"/>
      <c r="K30" s="322"/>
      <c r="L30" s="322"/>
      <c r="M30" s="322"/>
      <c r="N30" s="322"/>
      <c r="V30" s="6"/>
      <c r="W30" s="6"/>
      <c r="X30" s="6"/>
      <c r="Y30" s="6"/>
    </row>
    <row r="31" spans="1:34" ht="38" customHeight="1" x14ac:dyDescent="0.2"/>
    <row r="32" spans="1:34" ht="32" customHeight="1" x14ac:dyDescent="0.2"/>
    <row r="33" ht="32" customHeight="1" x14ac:dyDescent="0.2"/>
    <row r="34" ht="32" customHeight="1" x14ac:dyDescent="0.2"/>
  </sheetData>
  <sheetProtection algorithmName="SHA-512" hashValue="dRIWfhXDUx6grKrqfdjAbtjKsPTRmhc4xfGCDTIwPp5f/6ZmySMRBSlKaJ1CqXUG5+Y3pd63YaeE3rFopr6Rqw==" saltValue="OV+dAgLmIVVbuZh6C1hpaA==" spinCount="100000" sheet="1" objects="1" scenarios="1" selectLockedCells="1"/>
  <mergeCells count="20">
    <mergeCell ref="H30:N30"/>
    <mergeCell ref="A4:N4"/>
    <mergeCell ref="A6:C6"/>
    <mergeCell ref="D6:N6"/>
    <mergeCell ref="D8:N10"/>
    <mergeCell ref="D12:N13"/>
    <mergeCell ref="E14:N14"/>
    <mergeCell ref="E15:N15"/>
    <mergeCell ref="E16:N16"/>
    <mergeCell ref="E17:N17"/>
    <mergeCell ref="E18:N18"/>
    <mergeCell ref="E28:N28"/>
    <mergeCell ref="E26:N26"/>
    <mergeCell ref="E27:N27"/>
    <mergeCell ref="E19:N19"/>
    <mergeCell ref="E23:N23"/>
    <mergeCell ref="E24:N24"/>
    <mergeCell ref="E25:N25"/>
    <mergeCell ref="D21:N22"/>
    <mergeCell ref="L3:N3"/>
  </mergeCells>
  <dataValidations count="1">
    <dataValidation type="list" allowBlank="1" showInputMessage="1" showErrorMessage="1" promptTitle="Prioridad para trabajar" prompt="Elegir en qué temas vas a trabajar más_x000a__x000a_" sqref="N15:N28" xr:uid="{AA4F08AB-80C9-344D-B9C2-32F80D21B8D6}">
      <formula1>$T$2:$T$4</formula1>
    </dataValidation>
  </dataValidations>
  <hyperlinks>
    <hyperlink ref="N1" r:id="rId1" xr:uid="{E09B2FA0-A63E-1243-B765-C5350EA767B5}"/>
    <hyperlink ref="L3" r:id="rId2" xr:uid="{780EE3D6-1ECA-A64D-8808-B143AED3461E}"/>
    <hyperlink ref="H30" r:id="rId3" xr:uid="{5CFB3314-75BE-CA41-9146-588509783198}"/>
  </hyperlinks>
  <pageMargins left="0.7" right="0.7" top="0.75" bottom="0.75" header="0.3" footer="0.3"/>
  <pageSetup paperSize="9" scale="38" orientation="portrait" horizontalDpi="0" verticalDpi="0"/>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57C44-7218-B048-83EA-215DF965FC89}">
  <sheetPr codeName="Hoja9">
    <pageSetUpPr fitToPage="1"/>
  </sheetPr>
  <dimension ref="A1:Y31"/>
  <sheetViews>
    <sheetView showGridLines="0" topLeftCell="A10" zoomScaleNormal="100" workbookViewId="0">
      <selection activeCell="M31" sqref="M31"/>
    </sheetView>
  </sheetViews>
  <sheetFormatPr baseColWidth="10" defaultRowHeight="16" x14ac:dyDescent="0.2"/>
  <cols>
    <col min="3" max="3" width="3" customWidth="1"/>
    <col min="4" max="4" width="4.5" customWidth="1"/>
    <col min="5" max="5" width="32.5" customWidth="1"/>
    <col min="6" max="6" width="16.83203125" customWidth="1"/>
    <col min="7" max="7" width="20.5" customWidth="1"/>
    <col min="8" max="8" width="18.33203125" customWidth="1"/>
    <col min="9" max="9" width="19" customWidth="1"/>
    <col min="10" max="10" width="5.83203125" customWidth="1"/>
    <col min="11" max="11" width="24.83203125" customWidth="1"/>
    <col min="12" max="12" width="20.6640625" customWidth="1"/>
    <col min="13" max="13" width="13.5" customWidth="1"/>
    <col min="14" max="14" width="18.83203125" customWidth="1"/>
    <col min="17" max="17" width="0" hidden="1" customWidth="1"/>
    <col min="18" max="18" width="10.83203125" hidden="1" customWidth="1"/>
    <col min="19" max="19" width="0" hidden="1" customWidth="1"/>
    <col min="23" max="23" width="25.5" customWidth="1"/>
    <col min="25" max="25" width="32.83203125" bestFit="1" customWidth="1"/>
    <col min="26" max="27" width="13.5" customWidth="1"/>
    <col min="28" max="28" width="5.33203125" customWidth="1"/>
    <col min="29" max="29" width="35.83203125" customWidth="1"/>
  </cols>
  <sheetData>
    <row r="1" spans="1:14" s="1" customFormat="1" ht="76" customHeight="1" x14ac:dyDescent="0.25">
      <c r="K1" s="2"/>
      <c r="L1" s="2"/>
      <c r="M1" s="2"/>
      <c r="N1" s="17" t="s">
        <v>4</v>
      </c>
    </row>
    <row r="2" spans="1:14" s="1" customFormat="1" ht="21" x14ac:dyDescent="0.25">
      <c r="N2" s="3" t="s">
        <v>21</v>
      </c>
    </row>
    <row r="3" spans="1:14" s="1" customFormat="1" ht="21" x14ac:dyDescent="0.25">
      <c r="L3" s="137" t="s">
        <v>253</v>
      </c>
      <c r="M3" s="257"/>
      <c r="N3" s="257"/>
    </row>
    <row r="4" spans="1:14" s="1" customFormat="1" ht="21" x14ac:dyDescent="0.25">
      <c r="A4" s="109" t="s">
        <v>3</v>
      </c>
      <c r="B4" s="109"/>
      <c r="C4" s="109"/>
      <c r="D4" s="109"/>
      <c r="E4" s="109"/>
      <c r="F4" s="109"/>
      <c r="G4" s="109"/>
      <c r="H4" s="109"/>
      <c r="I4" s="109"/>
      <c r="J4" s="109"/>
      <c r="K4" s="109"/>
      <c r="L4" s="109"/>
      <c r="M4" s="109"/>
      <c r="N4" s="109"/>
    </row>
    <row r="5" spans="1:14" s="1" customFormat="1" ht="21" x14ac:dyDescent="0.25"/>
    <row r="6" spans="1:14" s="1" customFormat="1" ht="21" x14ac:dyDescent="0.25">
      <c r="A6" s="197" t="s">
        <v>191</v>
      </c>
      <c r="B6" s="198"/>
      <c r="C6" s="199"/>
      <c r="D6" s="193" t="s">
        <v>192</v>
      </c>
      <c r="E6" s="193"/>
      <c r="F6" s="193"/>
      <c r="G6" s="193"/>
      <c r="H6" s="193"/>
      <c r="I6" s="193"/>
      <c r="J6" s="193"/>
      <c r="K6" s="193"/>
      <c r="L6" s="193"/>
      <c r="M6" s="193"/>
      <c r="N6" s="193"/>
    </row>
    <row r="7" spans="1:14" s="1" customFormat="1" ht="21" x14ac:dyDescent="0.25">
      <c r="A7" s="1" t="s">
        <v>0</v>
      </c>
    </row>
    <row r="8" spans="1:14" s="1" customFormat="1" ht="40" customHeight="1" x14ac:dyDescent="0.25">
      <c r="D8" s="220" t="s">
        <v>197</v>
      </c>
      <c r="E8" s="220"/>
      <c r="F8" s="220"/>
      <c r="G8" s="220"/>
      <c r="H8" s="220"/>
      <c r="I8" s="220"/>
      <c r="J8" s="220"/>
      <c r="K8" s="220"/>
      <c r="L8" s="220"/>
      <c r="M8" s="220"/>
      <c r="N8" s="220"/>
    </row>
    <row r="9" spans="1:14" s="1" customFormat="1" ht="40" customHeight="1" x14ac:dyDescent="0.25">
      <c r="D9" s="220"/>
      <c r="E9" s="220"/>
      <c r="F9" s="220"/>
      <c r="G9" s="220"/>
      <c r="H9" s="220"/>
      <c r="I9" s="220"/>
      <c r="J9" s="220"/>
      <c r="K9" s="220"/>
      <c r="L9" s="220"/>
      <c r="M9" s="220"/>
      <c r="N9" s="220"/>
    </row>
    <row r="10" spans="1:14" s="1" customFormat="1" ht="40" customHeight="1" x14ac:dyDescent="0.25">
      <c r="D10" s="220"/>
      <c r="E10" s="220"/>
      <c r="F10" s="220"/>
      <c r="G10" s="220"/>
      <c r="H10" s="220"/>
      <c r="I10" s="220"/>
      <c r="J10" s="220"/>
      <c r="K10" s="220"/>
      <c r="L10" s="220"/>
      <c r="M10" s="220"/>
      <c r="N10" s="220"/>
    </row>
    <row r="11" spans="1:14" ht="23" customHeight="1" x14ac:dyDescent="0.2">
      <c r="C11" s="12"/>
      <c r="D11" s="13"/>
      <c r="E11" s="13"/>
      <c r="F11" s="13"/>
      <c r="G11" s="13"/>
      <c r="H11" s="13"/>
      <c r="I11" s="13"/>
      <c r="J11" s="13"/>
      <c r="K11" s="13"/>
      <c r="L11" s="13"/>
      <c r="M11" s="13"/>
      <c r="N11" s="13"/>
    </row>
    <row r="12" spans="1:14" ht="20" customHeight="1" x14ac:dyDescent="0.2">
      <c r="C12" s="12"/>
      <c r="D12" s="392" t="s">
        <v>194</v>
      </c>
      <c r="E12" s="392"/>
      <c r="F12" s="392"/>
      <c r="G12" s="392"/>
      <c r="H12" s="392"/>
      <c r="I12" s="392"/>
      <c r="J12" s="392"/>
      <c r="K12" s="392"/>
      <c r="L12" s="392"/>
      <c r="M12" s="392"/>
      <c r="N12" s="392"/>
    </row>
    <row r="13" spans="1:14" ht="20" customHeight="1" x14ac:dyDescent="0.2">
      <c r="C13" s="12"/>
      <c r="D13" s="392"/>
      <c r="E13" s="392"/>
      <c r="F13" s="392"/>
      <c r="G13" s="392"/>
      <c r="H13" s="392"/>
      <c r="I13" s="392"/>
      <c r="J13" s="392"/>
      <c r="K13" s="392"/>
      <c r="L13" s="392"/>
      <c r="M13" s="392"/>
      <c r="N13" s="392"/>
    </row>
    <row r="14" spans="1:14" ht="409.5" customHeight="1" x14ac:dyDescent="0.2">
      <c r="C14" s="12"/>
    </row>
    <row r="15" spans="1:14" ht="409.5" customHeight="1" x14ac:dyDescent="0.2">
      <c r="C15" s="12"/>
    </row>
    <row r="16" spans="1:14" ht="52" customHeight="1" x14ac:dyDescent="0.2">
      <c r="C16" s="12"/>
      <c r="D16" s="13"/>
      <c r="E16" s="13"/>
      <c r="F16" s="13"/>
      <c r="G16" s="13"/>
      <c r="H16" s="13"/>
      <c r="I16" s="13"/>
      <c r="J16" s="13"/>
      <c r="K16" s="13"/>
      <c r="L16" s="13"/>
      <c r="M16" s="13"/>
      <c r="N16" s="13"/>
    </row>
    <row r="17" spans="1:25" ht="20" customHeight="1" x14ac:dyDescent="0.2">
      <c r="C17" s="12"/>
      <c r="D17" s="386" t="s">
        <v>193</v>
      </c>
      <c r="E17" s="387"/>
      <c r="F17" s="387"/>
      <c r="G17" s="387"/>
      <c r="H17" s="387"/>
      <c r="I17" s="387"/>
      <c r="J17" s="387"/>
      <c r="K17" s="387"/>
      <c r="L17" s="387"/>
      <c r="M17" s="387"/>
      <c r="N17" s="388"/>
      <c r="R17" t="s">
        <v>247</v>
      </c>
    </row>
    <row r="18" spans="1:25" ht="25" customHeight="1" x14ac:dyDescent="0.2">
      <c r="C18" s="12"/>
      <c r="D18" s="389">
        <v>1</v>
      </c>
      <c r="E18" s="390" t="s">
        <v>159</v>
      </c>
      <c r="F18" s="390"/>
      <c r="G18" s="390"/>
      <c r="H18" s="390"/>
      <c r="I18" s="390"/>
      <c r="J18" s="390"/>
      <c r="K18" s="390"/>
      <c r="L18" s="390"/>
      <c r="M18" s="390"/>
      <c r="N18" s="391"/>
      <c r="R18" t="s">
        <v>248</v>
      </c>
    </row>
    <row r="19" spans="1:25" ht="25" customHeight="1" x14ac:dyDescent="0.2">
      <c r="C19" s="12"/>
      <c r="D19" s="77"/>
      <c r="E19" s="385" t="s">
        <v>251</v>
      </c>
      <c r="F19" s="385"/>
      <c r="G19" s="385"/>
      <c r="H19" s="385"/>
      <c r="I19" s="385"/>
      <c r="J19" s="385"/>
      <c r="K19" s="385"/>
      <c r="L19" s="385"/>
      <c r="M19" s="385"/>
      <c r="N19" s="78" t="s">
        <v>112</v>
      </c>
      <c r="R19" t="s">
        <v>249</v>
      </c>
    </row>
    <row r="20" spans="1:25" ht="60" customHeight="1" x14ac:dyDescent="0.2">
      <c r="C20" s="12"/>
      <c r="D20" s="41">
        <v>1</v>
      </c>
      <c r="E20" s="329"/>
      <c r="F20" s="317"/>
      <c r="G20" s="317"/>
      <c r="H20" s="317"/>
      <c r="I20" s="317"/>
      <c r="J20" s="317"/>
      <c r="K20" s="317"/>
      <c r="L20" s="317"/>
      <c r="M20" s="317"/>
      <c r="N20" s="79" t="s">
        <v>47</v>
      </c>
      <c r="R20" t="s">
        <v>250</v>
      </c>
    </row>
    <row r="21" spans="1:25" ht="60" customHeight="1" x14ac:dyDescent="0.2">
      <c r="C21" s="12"/>
      <c r="D21" s="41">
        <v>2</v>
      </c>
      <c r="E21" s="329"/>
      <c r="F21" s="317"/>
      <c r="G21" s="317"/>
      <c r="H21" s="317"/>
      <c r="I21" s="317"/>
      <c r="J21" s="317"/>
      <c r="K21" s="317"/>
      <c r="L21" s="317"/>
      <c r="M21" s="317"/>
      <c r="N21" s="79"/>
      <c r="R21" t="s">
        <v>47</v>
      </c>
    </row>
    <row r="22" spans="1:25" ht="60" customHeight="1" x14ac:dyDescent="0.2">
      <c r="C22" s="12"/>
      <c r="D22" s="41">
        <v>3</v>
      </c>
      <c r="E22" s="329"/>
      <c r="F22" s="317"/>
      <c r="G22" s="317"/>
      <c r="H22" s="317"/>
      <c r="I22" s="317"/>
      <c r="J22" s="317"/>
      <c r="K22" s="317"/>
      <c r="L22" s="317"/>
      <c r="M22" s="317"/>
      <c r="N22" s="79"/>
      <c r="R22" t="s">
        <v>48</v>
      </c>
    </row>
    <row r="23" spans="1:25" ht="60" customHeight="1" x14ac:dyDescent="0.2">
      <c r="C23" s="12"/>
      <c r="D23" s="41">
        <v>4</v>
      </c>
      <c r="E23" s="329"/>
      <c r="F23" s="317"/>
      <c r="G23" s="317"/>
      <c r="H23" s="317"/>
      <c r="I23" s="317"/>
      <c r="J23" s="317"/>
      <c r="K23" s="317"/>
      <c r="L23" s="317"/>
      <c r="M23" s="317"/>
      <c r="N23" s="79"/>
      <c r="R23" t="s">
        <v>49</v>
      </c>
    </row>
    <row r="24" spans="1:25" ht="60" customHeight="1" x14ac:dyDescent="0.2">
      <c r="C24" s="12"/>
      <c r="D24" s="41">
        <v>5</v>
      </c>
      <c r="E24" s="329"/>
      <c r="F24" s="317"/>
      <c r="G24" s="317"/>
      <c r="H24" s="317"/>
      <c r="I24" s="317"/>
      <c r="J24" s="317"/>
      <c r="K24" s="317"/>
      <c r="L24" s="317"/>
      <c r="M24" s="317"/>
      <c r="N24" s="79"/>
    </row>
    <row r="25" spans="1:25" ht="60" customHeight="1" x14ac:dyDescent="0.2">
      <c r="C25" s="12"/>
      <c r="D25" s="41">
        <v>6</v>
      </c>
      <c r="E25" s="329"/>
      <c r="F25" s="317"/>
      <c r="G25" s="317"/>
      <c r="H25" s="317"/>
      <c r="I25" s="317"/>
      <c r="J25" s="317"/>
      <c r="K25" s="317"/>
      <c r="L25" s="317"/>
      <c r="M25" s="317"/>
      <c r="N25" s="79"/>
    </row>
    <row r="26" spans="1:25" ht="38" customHeight="1" x14ac:dyDescent="0.2"/>
    <row r="27" spans="1:25" ht="24" x14ac:dyDescent="0.3">
      <c r="A27" s="52" t="s">
        <v>254</v>
      </c>
      <c r="B27" s="52"/>
      <c r="C27" s="52"/>
      <c r="D27" s="52"/>
      <c r="E27" s="52"/>
      <c r="F27" s="52"/>
      <c r="G27" s="52"/>
      <c r="H27" s="322" t="s">
        <v>255</v>
      </c>
      <c r="I27" s="322"/>
      <c r="J27" s="322"/>
      <c r="K27" s="322"/>
      <c r="L27" s="322"/>
      <c r="M27" s="322"/>
      <c r="N27" s="322"/>
      <c r="V27" s="6"/>
      <c r="W27" s="6"/>
      <c r="X27" s="6"/>
      <c r="Y27" s="6"/>
    </row>
    <row r="28" spans="1:25" ht="38" customHeight="1" x14ac:dyDescent="0.2"/>
    <row r="29" spans="1:25" ht="32" customHeight="1" x14ac:dyDescent="0.2"/>
    <row r="30" spans="1:25" ht="32" customHeight="1" x14ac:dyDescent="0.2"/>
    <row r="31" spans="1:25" ht="32" customHeight="1" x14ac:dyDescent="0.2"/>
  </sheetData>
  <sheetProtection algorithmName="SHA-512" hashValue="KTV8z3Ara2RtjPdA1YHCLQ1qoOwS3Up+kKmLOww7pauQ1ZKmEMvVbfV2WYTlAOHXohJmL20lVRWvLUEQ/CdX0w==" saltValue="HpydfT1GAGNhAKmdgimaPw==" spinCount="100000" sheet="1" objects="1" scenarios="1" selectLockedCells="1"/>
  <mergeCells count="15">
    <mergeCell ref="E25:M25"/>
    <mergeCell ref="H27:N27"/>
    <mergeCell ref="L3:N3"/>
    <mergeCell ref="E19:M19"/>
    <mergeCell ref="E20:M20"/>
    <mergeCell ref="E21:M21"/>
    <mergeCell ref="E22:M22"/>
    <mergeCell ref="E23:M23"/>
    <mergeCell ref="E24:M24"/>
    <mergeCell ref="D17:N18"/>
    <mergeCell ref="A4:N4"/>
    <mergeCell ref="A6:C6"/>
    <mergeCell ref="D6:N6"/>
    <mergeCell ref="D8:N10"/>
    <mergeCell ref="D12:N13"/>
  </mergeCells>
  <dataValidations count="2">
    <dataValidation type="list" allowBlank="1" showInputMessage="1" showErrorMessage="1" promptTitle="Prioridad para trabajar" prompt="Elegir en qué temas vas a trabajar más_x000a__x000a_" sqref="O16:P25 N16:N18" xr:uid="{D356C2C5-F554-6547-8586-24E9F00EBD1C}">
      <formula1>$W$2:$W$4</formula1>
    </dataValidation>
    <dataValidation type="list" allowBlank="1" showInputMessage="1" showErrorMessage="1" promptTitle="Prioridad para trabajar" prompt="Elegir prioridad: alta, media, baja_x000a_" sqref="N20:N25" xr:uid="{DCC85D47-DCC4-D748-ACA1-C37F923F49A0}">
      <formula1>$R$21:$R$23</formula1>
    </dataValidation>
  </dataValidations>
  <hyperlinks>
    <hyperlink ref="N1" r:id="rId1" xr:uid="{BB28C1FB-9537-4E4D-9295-B7F433359CB4}"/>
    <hyperlink ref="L3" r:id="rId2" xr:uid="{4BF0AC2C-BE21-E04E-883A-4714233DB2BC}"/>
    <hyperlink ref="H27" r:id="rId3" xr:uid="{090F1958-5896-B143-96F1-A43B45EEC59F}"/>
  </hyperlinks>
  <pageMargins left="0.7" right="0.7" top="0.75" bottom="0.75" header="0.3" footer="0.3"/>
  <pageSetup paperSize="9" scale="37" orientation="portrait" horizontalDpi="0" verticalDpi="0"/>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1226D-0233-C647-8B50-29DA874F8E62}">
  <sheetPr codeName="Hoja2">
    <pageSetUpPr fitToPage="1"/>
  </sheetPr>
  <dimension ref="A1:Y50"/>
  <sheetViews>
    <sheetView showGridLines="0" tabSelected="1" zoomScaleNormal="100" workbookViewId="0">
      <selection activeCell="E30" sqref="E30:F35"/>
    </sheetView>
  </sheetViews>
  <sheetFormatPr baseColWidth="10" defaultRowHeight="16" x14ac:dyDescent="0.2"/>
  <cols>
    <col min="3" max="3" width="3" customWidth="1"/>
    <col min="4" max="4" width="4.5" customWidth="1"/>
    <col min="5" max="5" width="23.6640625" customWidth="1"/>
    <col min="6" max="6" width="66.5" customWidth="1"/>
    <col min="7" max="7" width="20.5" customWidth="1"/>
    <col min="8" max="8" width="7.1640625" customWidth="1"/>
    <col min="9" max="10" width="32.83203125" customWidth="1"/>
  </cols>
  <sheetData>
    <row r="1" spans="1:10" s="1" customFormat="1" ht="76" customHeight="1" x14ac:dyDescent="0.25">
      <c r="H1" s="2"/>
      <c r="I1" s="139" t="s">
        <v>4</v>
      </c>
      <c r="J1" s="139"/>
    </row>
    <row r="2" spans="1:10" s="1" customFormat="1" ht="21" x14ac:dyDescent="0.25">
      <c r="J2" s="3" t="s">
        <v>21</v>
      </c>
    </row>
    <row r="3" spans="1:10" s="1" customFormat="1" ht="21" x14ac:dyDescent="0.25">
      <c r="I3" s="137" t="s">
        <v>253</v>
      </c>
      <c r="J3" s="138"/>
    </row>
    <row r="4" spans="1:10" s="1" customFormat="1" ht="21" x14ac:dyDescent="0.25">
      <c r="A4" s="109" t="s">
        <v>3</v>
      </c>
      <c r="B4" s="109"/>
      <c r="C4" s="109"/>
      <c r="D4" s="109"/>
      <c r="E4" s="109"/>
      <c r="F4" s="109"/>
      <c r="G4" s="109"/>
      <c r="H4" s="109"/>
      <c r="I4" s="109"/>
      <c r="J4" s="109"/>
    </row>
    <row r="5" spans="1:10" s="1" customFormat="1" ht="21" x14ac:dyDescent="0.25"/>
    <row r="6" spans="1:10" s="1" customFormat="1" ht="22" customHeight="1" x14ac:dyDescent="0.25">
      <c r="D6" s="4"/>
      <c r="E6" s="4"/>
      <c r="F6" s="117" t="s">
        <v>219</v>
      </c>
      <c r="G6" s="117"/>
      <c r="H6" s="117"/>
      <c r="I6" s="117"/>
      <c r="J6" s="117"/>
    </row>
    <row r="7" spans="1:10" s="1" customFormat="1" ht="22" customHeight="1" x14ac:dyDescent="0.25">
      <c r="D7" s="4"/>
      <c r="E7" s="4"/>
      <c r="F7" s="117"/>
      <c r="G7" s="117"/>
      <c r="H7" s="117"/>
      <c r="I7" s="117"/>
      <c r="J7" s="117"/>
    </row>
    <row r="8" spans="1:10" s="1" customFormat="1" ht="22" customHeight="1" x14ac:dyDescent="0.25">
      <c r="D8" s="4"/>
      <c r="E8" s="4"/>
      <c r="F8" s="117"/>
      <c r="G8" s="117"/>
      <c r="H8" s="117"/>
      <c r="I8" s="117"/>
      <c r="J8" s="117"/>
    </row>
    <row r="10" spans="1:10" x14ac:dyDescent="0.2">
      <c r="D10" s="110"/>
      <c r="E10" s="110"/>
      <c r="F10" s="110"/>
      <c r="G10" s="110"/>
      <c r="H10" s="110"/>
      <c r="I10" s="110"/>
      <c r="J10" s="110"/>
    </row>
    <row r="14" spans="1:10" s="5" customFormat="1" ht="30" customHeight="1" x14ac:dyDescent="0.2">
      <c r="D14"/>
      <c r="E14"/>
      <c r="F14"/>
      <c r="G14"/>
      <c r="H14"/>
      <c r="I14"/>
      <c r="J14"/>
    </row>
    <row r="15" spans="1:10" ht="26" customHeight="1" x14ac:dyDescent="0.2"/>
    <row r="16" spans="1:10" ht="26" customHeight="1" x14ac:dyDescent="0.2"/>
    <row r="17" spans="2:10" ht="26" customHeight="1" x14ac:dyDescent="0.2"/>
    <row r="18" spans="2:10" ht="26" customHeight="1" x14ac:dyDescent="0.2"/>
    <row r="19" spans="2:10" ht="26" customHeight="1" x14ac:dyDescent="0.2"/>
    <row r="20" spans="2:10" ht="26" customHeight="1" x14ac:dyDescent="0.2"/>
    <row r="21" spans="2:10" ht="26" customHeight="1" x14ac:dyDescent="0.2"/>
    <row r="22" spans="2:10" ht="26" customHeight="1" x14ac:dyDescent="0.2"/>
    <row r="23" spans="2:10" ht="26" customHeight="1" x14ac:dyDescent="0.2"/>
    <row r="28" spans="2:10" s="108" customFormat="1" ht="24" customHeight="1" x14ac:dyDescent="0.2">
      <c r="B28" s="124" t="s">
        <v>1</v>
      </c>
      <c r="C28" s="125"/>
      <c r="D28" s="126"/>
      <c r="E28" s="133" t="s">
        <v>2</v>
      </c>
      <c r="F28" s="134"/>
      <c r="G28" s="113" t="s">
        <v>380</v>
      </c>
      <c r="H28" s="114"/>
      <c r="I28" s="114"/>
      <c r="J28" s="115"/>
    </row>
    <row r="29" spans="2:10" s="108" customFormat="1" ht="24" customHeight="1" x14ac:dyDescent="0.2">
      <c r="B29" s="130"/>
      <c r="C29" s="131"/>
      <c r="D29" s="132"/>
      <c r="E29" s="135"/>
      <c r="F29" s="136"/>
      <c r="G29" s="113" t="s">
        <v>381</v>
      </c>
      <c r="H29" s="114"/>
      <c r="I29" s="114"/>
      <c r="J29" s="115"/>
    </row>
    <row r="30" spans="2:10" s="108" customFormat="1" ht="24" customHeight="1" x14ac:dyDescent="0.2">
      <c r="B30" s="124" t="s">
        <v>22</v>
      </c>
      <c r="C30" s="125"/>
      <c r="D30" s="126"/>
      <c r="E30" s="118" t="s">
        <v>23</v>
      </c>
      <c r="F30" s="119"/>
      <c r="G30" s="113" t="s">
        <v>220</v>
      </c>
      <c r="H30" s="114"/>
      <c r="I30" s="114"/>
      <c r="J30" s="115"/>
    </row>
    <row r="31" spans="2:10" s="108" customFormat="1" ht="24" customHeight="1" x14ac:dyDescent="0.2">
      <c r="B31" s="127"/>
      <c r="C31" s="128"/>
      <c r="D31" s="129"/>
      <c r="E31" s="120"/>
      <c r="F31" s="121"/>
      <c r="G31" s="116" t="s">
        <v>221</v>
      </c>
      <c r="H31" s="116"/>
      <c r="I31" s="116"/>
      <c r="J31" s="116"/>
    </row>
    <row r="32" spans="2:10" s="108" customFormat="1" ht="24" customHeight="1" x14ac:dyDescent="0.2">
      <c r="B32" s="127"/>
      <c r="C32" s="128"/>
      <c r="D32" s="129"/>
      <c r="E32" s="120"/>
      <c r="F32" s="121"/>
      <c r="G32" s="116" t="s">
        <v>382</v>
      </c>
      <c r="H32" s="116"/>
      <c r="I32" s="116"/>
      <c r="J32" s="116"/>
    </row>
    <row r="33" spans="2:10" s="108" customFormat="1" ht="24" customHeight="1" x14ac:dyDescent="0.2">
      <c r="B33" s="127"/>
      <c r="C33" s="128"/>
      <c r="D33" s="129"/>
      <c r="E33" s="120"/>
      <c r="F33" s="121"/>
      <c r="G33" s="116" t="s">
        <v>222</v>
      </c>
      <c r="H33" s="116"/>
      <c r="I33" s="116"/>
      <c r="J33" s="116"/>
    </row>
    <row r="34" spans="2:10" s="108" customFormat="1" ht="24" customHeight="1" x14ac:dyDescent="0.2">
      <c r="B34" s="127"/>
      <c r="C34" s="128"/>
      <c r="D34" s="129"/>
      <c r="E34" s="120"/>
      <c r="F34" s="121"/>
      <c r="G34" s="116" t="s">
        <v>223</v>
      </c>
      <c r="H34" s="116"/>
      <c r="I34" s="116"/>
      <c r="J34" s="116"/>
    </row>
    <row r="35" spans="2:10" s="108" customFormat="1" ht="24" customHeight="1" x14ac:dyDescent="0.2">
      <c r="B35" s="130"/>
      <c r="C35" s="131"/>
      <c r="D35" s="132"/>
      <c r="E35" s="122"/>
      <c r="F35" s="123"/>
      <c r="G35" s="116" t="s">
        <v>235</v>
      </c>
      <c r="H35" s="116"/>
      <c r="I35" s="116"/>
      <c r="J35" s="116"/>
    </row>
    <row r="36" spans="2:10" s="108" customFormat="1" ht="24" customHeight="1" x14ac:dyDescent="0.2">
      <c r="B36" s="154" t="s">
        <v>180</v>
      </c>
      <c r="C36" s="155"/>
      <c r="D36" s="156"/>
      <c r="E36" s="111" t="s">
        <v>150</v>
      </c>
      <c r="F36" s="112"/>
      <c r="G36" s="116" t="s">
        <v>224</v>
      </c>
      <c r="H36" s="116"/>
      <c r="I36" s="116"/>
      <c r="J36" s="116"/>
    </row>
    <row r="37" spans="2:10" s="108" customFormat="1" ht="24" customHeight="1" x14ac:dyDescent="0.2">
      <c r="B37" s="154" t="s">
        <v>181</v>
      </c>
      <c r="C37" s="155"/>
      <c r="D37" s="156"/>
      <c r="E37" s="111" t="s">
        <v>182</v>
      </c>
      <c r="F37" s="112"/>
      <c r="G37" s="116" t="s">
        <v>225</v>
      </c>
      <c r="H37" s="116"/>
      <c r="I37" s="116"/>
      <c r="J37" s="116"/>
    </row>
    <row r="38" spans="2:10" s="108" customFormat="1" ht="24" customHeight="1" x14ac:dyDescent="0.2">
      <c r="B38" s="154" t="s">
        <v>191</v>
      </c>
      <c r="C38" s="155"/>
      <c r="D38" s="156"/>
      <c r="E38" s="111" t="s">
        <v>192</v>
      </c>
      <c r="F38" s="112"/>
      <c r="G38" s="116" t="s">
        <v>226</v>
      </c>
      <c r="H38" s="116"/>
      <c r="I38" s="116"/>
      <c r="J38" s="116"/>
    </row>
    <row r="41" spans="2:10" ht="26" x14ac:dyDescent="0.3">
      <c r="B41" s="142" t="s">
        <v>236</v>
      </c>
      <c r="C41" s="143"/>
      <c r="D41" s="143"/>
      <c r="E41" s="143"/>
      <c r="F41" s="143"/>
      <c r="G41" s="143"/>
      <c r="H41" s="143"/>
      <c r="I41" s="143"/>
      <c r="J41" s="144"/>
    </row>
    <row r="42" spans="2:10" ht="30" customHeight="1" x14ac:dyDescent="0.2">
      <c r="B42" s="145" t="s">
        <v>409</v>
      </c>
      <c r="C42" s="146"/>
      <c r="D42" s="146"/>
      <c r="E42" s="146"/>
      <c r="F42" s="146"/>
      <c r="G42" s="146"/>
      <c r="H42" s="146"/>
      <c r="I42" s="146"/>
      <c r="J42" s="147"/>
    </row>
    <row r="43" spans="2:10" ht="30" customHeight="1" x14ac:dyDescent="0.2">
      <c r="B43" s="148"/>
      <c r="C43" s="149"/>
      <c r="D43" s="149"/>
      <c r="E43" s="149"/>
      <c r="F43" s="149"/>
      <c r="G43" s="149"/>
      <c r="H43" s="149"/>
      <c r="I43" s="149"/>
      <c r="J43" s="150"/>
    </row>
    <row r="44" spans="2:10" ht="30" customHeight="1" x14ac:dyDescent="0.2">
      <c r="B44" s="148"/>
      <c r="C44" s="149"/>
      <c r="D44" s="149"/>
      <c r="E44" s="149"/>
      <c r="F44" s="149"/>
      <c r="G44" s="149"/>
      <c r="H44" s="149"/>
      <c r="I44" s="149"/>
      <c r="J44" s="150"/>
    </row>
    <row r="45" spans="2:10" ht="30" customHeight="1" x14ac:dyDescent="0.2">
      <c r="B45" s="148"/>
      <c r="C45" s="149"/>
      <c r="D45" s="149"/>
      <c r="E45" s="149"/>
      <c r="F45" s="149"/>
      <c r="G45" s="149"/>
      <c r="H45" s="149"/>
      <c r="I45" s="149"/>
      <c r="J45" s="150"/>
    </row>
    <row r="46" spans="2:10" ht="30" customHeight="1" x14ac:dyDescent="0.2">
      <c r="B46" s="148"/>
      <c r="C46" s="149"/>
      <c r="D46" s="149"/>
      <c r="E46" s="149"/>
      <c r="F46" s="149"/>
      <c r="G46" s="149"/>
      <c r="H46" s="149"/>
      <c r="I46" s="149"/>
      <c r="J46" s="150"/>
    </row>
    <row r="47" spans="2:10" ht="30" customHeight="1" x14ac:dyDescent="0.2">
      <c r="B47" s="148"/>
      <c r="C47" s="149"/>
      <c r="D47" s="149"/>
      <c r="E47" s="149"/>
      <c r="F47" s="149"/>
      <c r="G47" s="149"/>
      <c r="H47" s="149"/>
      <c r="I47" s="149"/>
      <c r="J47" s="150"/>
    </row>
    <row r="48" spans="2:10" ht="30" customHeight="1" x14ac:dyDescent="0.2">
      <c r="B48" s="151"/>
      <c r="C48" s="152"/>
      <c r="D48" s="152"/>
      <c r="E48" s="152"/>
      <c r="F48" s="152"/>
      <c r="G48" s="152"/>
      <c r="H48" s="152"/>
      <c r="I48" s="152"/>
      <c r="J48" s="153"/>
    </row>
    <row r="49" spans="1:25" ht="17" customHeight="1" x14ac:dyDescent="0.2"/>
    <row r="50" spans="1:25" ht="24" x14ac:dyDescent="0.3">
      <c r="A50" s="141" t="s">
        <v>254</v>
      </c>
      <c r="B50" s="141"/>
      <c r="C50" s="141"/>
      <c r="D50" s="141"/>
      <c r="E50" s="141"/>
      <c r="F50" s="141"/>
      <c r="G50" s="140" t="s">
        <v>255</v>
      </c>
      <c r="H50" s="140"/>
      <c r="I50" s="140"/>
      <c r="J50" s="140"/>
      <c r="V50" s="6"/>
      <c r="W50" s="6"/>
      <c r="X50" s="6"/>
      <c r="Y50" s="6"/>
    </row>
  </sheetData>
  <sheetProtection algorithmName="SHA-512" hashValue="av1D8W4y6eCnb963ByGWputkROGEWLOHkvmfFfnlu8BxwZExZ9ZNkemVXsadEeSzfnMKRryYu3oLwP8sbeD05Q==" saltValue="Qdqou+WWPztx/sheiOc3RQ==" spinCount="100000" sheet="1" objects="1" scenarios="1" selectLockedCells="1"/>
  <mergeCells count="30">
    <mergeCell ref="I3:J3"/>
    <mergeCell ref="I1:J1"/>
    <mergeCell ref="G50:J50"/>
    <mergeCell ref="A50:F50"/>
    <mergeCell ref="B41:J41"/>
    <mergeCell ref="B42:J48"/>
    <mergeCell ref="G37:J37"/>
    <mergeCell ref="G38:J38"/>
    <mergeCell ref="G30:J30"/>
    <mergeCell ref="G31:J31"/>
    <mergeCell ref="G33:J33"/>
    <mergeCell ref="G34:J34"/>
    <mergeCell ref="G35:J35"/>
    <mergeCell ref="B36:D36"/>
    <mergeCell ref="B37:D37"/>
    <mergeCell ref="B38:D38"/>
    <mergeCell ref="A4:J4"/>
    <mergeCell ref="D10:J10"/>
    <mergeCell ref="E38:F38"/>
    <mergeCell ref="G28:J28"/>
    <mergeCell ref="G36:J36"/>
    <mergeCell ref="F6:J8"/>
    <mergeCell ref="E30:F35"/>
    <mergeCell ref="B30:D35"/>
    <mergeCell ref="E36:F36"/>
    <mergeCell ref="E37:F37"/>
    <mergeCell ref="B28:D29"/>
    <mergeCell ref="E28:F29"/>
    <mergeCell ref="G29:J29"/>
    <mergeCell ref="G32:J32"/>
  </mergeCells>
  <hyperlinks>
    <hyperlink ref="I1" r:id="rId1" xr:uid="{143A5B00-EE4B-834D-8744-7724A08CA85F}"/>
    <hyperlink ref="G28:I28" location="'P1 - DAFO'!A1" display="Prepara tu DAFO" xr:uid="{D69B209D-FEA7-B04D-9C71-BFE5BBFC262E}"/>
    <hyperlink ref="G30:I30" location="'P2 - Temas a seguir'!A1" display="Define tus temas a seguir y tus fuentes de información" xr:uid="{C3AAA72C-1165-1C49-BBE7-1FF3E2C7C74C}"/>
    <hyperlink ref="G31:I31" location="'P2 - Herramientas'!A1" display="¿ Cómo estás de herramientas hardware y software ?" xr:uid="{AA18E4F9-840A-8D4D-844D-1EBEE1C34A24}"/>
    <hyperlink ref="G33:I33" location="'P2 - Formación'!A1" display="Define tu plan de formación" xr:uid="{C930E6E4-9E1C-8244-9C8E-3C8DC2EEB681}"/>
    <hyperlink ref="G34:I34" location="'P2 - Asistencia a eventos'!A1" display="Guía de asistencia a eventos" xr:uid="{ADE7B985-BBD9-A244-A4F8-5AC24ECA43A4}"/>
    <hyperlink ref="G36:I36" location="'P3 - Relaciones Humanas'!A1" display="¿ Cómo mejorar las relaciones humanas en el trabajo ?" xr:uid="{1D502E90-76F0-6349-A987-22643F6870B1}"/>
    <hyperlink ref="G37:I37" location="'P4 - Se persona, no personaje'!A1" display="¿ Eres persona o personaje ?" xr:uid="{C0C7AA39-F621-1949-B0F4-9DA2665FAF0A}"/>
    <hyperlink ref="G38:I38" location="'P5 - Cultiva espíritu servicio'!A1" display="¿ Cómo cultivar el espíritu de servicio ?" xr:uid="{CE6212A4-5BB1-EA4D-B248-1470BEF9D4B0}"/>
    <hyperlink ref="G35:J35" location="'P2 - Libros'!A1" display="Prepara tu biblioteca de libros y películas" xr:uid="{8160C33E-3D6A-324A-B6A1-17AA12A118FC}"/>
    <hyperlink ref="I3" r:id="rId2" xr:uid="{E6F9F9C6-74B3-C14C-9F20-D5B72FEE73A8}"/>
    <hyperlink ref="G50" r:id="rId3" xr:uid="{1B6ED748-03BB-BC4D-90F3-7CF3F8DD5920}"/>
    <hyperlink ref="G29:I29" location="'P1 - DAFO'!A1" display="Prepara tu DAFO" xr:uid="{17C2510F-24DD-FB48-9B21-7254385281DB}"/>
    <hyperlink ref="G29:J29" location="'P1 - DAFO Digital'!A1" display="Prepara tu DAFO Digital" xr:uid="{1CA4930E-C50E-D442-BC68-55348128B3E2}"/>
    <hyperlink ref="G28:J28" location="'P1 - DAFO General'!A1" display="Prepara tu DAFO General" xr:uid="{F441122F-F811-284C-994C-7ACEA89A950B}"/>
    <hyperlink ref="G32:I32" location="'P2 - Herramientas'!A1" display="¿ Cómo estás de herramientas hardware y software ?" xr:uid="{3E9CECEA-25C0-5948-9580-9234DEA2080A}"/>
    <hyperlink ref="G32:J32" location="'P2 - Herramientas - Inversión'!A1" display="Tu inversión digital" xr:uid="{22162949-49DB-A443-85A7-4B4A0F9FF598}"/>
  </hyperlinks>
  <pageMargins left="0.7" right="0.7" top="0.75" bottom="0.75" header="0.3" footer="0.3"/>
  <pageSetup paperSize="9" scale="38" orientation="portrait" horizontalDpi="0" verticalDpi="0"/>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76B85-C961-B44D-9B09-5E9691B18DAC}">
  <sheetPr codeName="Hoja1">
    <pageSetUpPr fitToPage="1"/>
  </sheetPr>
  <dimension ref="A1:Y48"/>
  <sheetViews>
    <sheetView showGridLines="0" topLeftCell="A30" zoomScaleNormal="100" workbookViewId="0">
      <selection activeCell="M31" sqref="M31"/>
    </sheetView>
  </sheetViews>
  <sheetFormatPr baseColWidth="10" defaultRowHeight="16" x14ac:dyDescent="0.2"/>
  <cols>
    <col min="3" max="3" width="3" customWidth="1"/>
    <col min="4" max="4" width="4.5" customWidth="1"/>
    <col min="5" max="5" width="23.6640625" customWidth="1"/>
    <col min="6" max="7" width="32.83203125" customWidth="1"/>
    <col min="8" max="8" width="4.5" customWidth="1"/>
    <col min="9" max="9" width="23.6640625" customWidth="1"/>
    <col min="10" max="11" width="32.83203125" customWidth="1"/>
  </cols>
  <sheetData>
    <row r="1" spans="1:11" s="1" customFormat="1" ht="76" customHeight="1" x14ac:dyDescent="0.25">
      <c r="I1" s="2"/>
      <c r="J1" s="139" t="s">
        <v>4</v>
      </c>
      <c r="K1" s="139"/>
    </row>
    <row r="2" spans="1:11" s="1" customFormat="1" ht="21" x14ac:dyDescent="0.25">
      <c r="K2" s="3" t="s">
        <v>21</v>
      </c>
    </row>
    <row r="3" spans="1:11" s="1" customFormat="1" ht="21" x14ac:dyDescent="0.25">
      <c r="J3" s="137" t="s">
        <v>253</v>
      </c>
      <c r="K3" s="138"/>
    </row>
    <row r="4" spans="1:11" s="1" customFormat="1" ht="21" x14ac:dyDescent="0.25">
      <c r="A4" s="109" t="s">
        <v>3</v>
      </c>
      <c r="B4" s="109"/>
      <c r="C4" s="109"/>
      <c r="D4" s="109"/>
      <c r="E4" s="109"/>
      <c r="F4" s="109"/>
      <c r="G4" s="109"/>
      <c r="H4" s="109"/>
      <c r="I4" s="109"/>
      <c r="J4" s="109"/>
      <c r="K4" s="109"/>
    </row>
    <row r="5" spans="1:11" s="1" customFormat="1" ht="21" x14ac:dyDescent="0.25"/>
    <row r="6" spans="1:11" s="1" customFormat="1" ht="21" x14ac:dyDescent="0.25">
      <c r="A6" s="197" t="s">
        <v>1</v>
      </c>
      <c r="B6" s="198"/>
      <c r="C6" s="199"/>
      <c r="D6" s="193" t="s">
        <v>2</v>
      </c>
      <c r="E6" s="193"/>
      <c r="F6" s="193"/>
      <c r="G6" s="193"/>
      <c r="H6" s="193"/>
      <c r="I6" s="193"/>
      <c r="J6" s="193"/>
      <c r="K6" s="193"/>
    </row>
    <row r="7" spans="1:11" s="1" customFormat="1" ht="21" x14ac:dyDescent="0.25">
      <c r="A7" s="1" t="s">
        <v>0</v>
      </c>
    </row>
    <row r="8" spans="1:11" s="1" customFormat="1" ht="38" customHeight="1" x14ac:dyDescent="0.25">
      <c r="D8" s="200" t="s">
        <v>199</v>
      </c>
      <c r="E8" s="200"/>
      <c r="F8" s="200"/>
      <c r="G8" s="200"/>
      <c r="H8" s="200"/>
      <c r="I8" s="200"/>
      <c r="J8" s="200"/>
      <c r="K8" s="200"/>
    </row>
    <row r="9" spans="1:11" s="1" customFormat="1" ht="38" customHeight="1" x14ac:dyDescent="0.25">
      <c r="D9" s="200"/>
      <c r="E9" s="200"/>
      <c r="F9" s="200"/>
      <c r="G9" s="200"/>
      <c r="H9" s="200"/>
      <c r="I9" s="200"/>
      <c r="J9" s="200"/>
      <c r="K9" s="200"/>
    </row>
    <row r="10" spans="1:11" s="1" customFormat="1" ht="38" customHeight="1" x14ac:dyDescent="0.25">
      <c r="D10" s="200"/>
      <c r="E10" s="200"/>
      <c r="F10" s="200"/>
      <c r="G10" s="200"/>
      <c r="H10" s="200"/>
      <c r="I10" s="200"/>
      <c r="J10" s="200"/>
      <c r="K10" s="200"/>
    </row>
    <row r="12" spans="1:11" ht="21" x14ac:dyDescent="0.25">
      <c r="D12" s="196" t="s">
        <v>20</v>
      </c>
      <c r="E12" s="196"/>
      <c r="F12" s="196"/>
      <c r="G12" s="196"/>
      <c r="H12" s="196"/>
      <c r="I12" s="196"/>
      <c r="J12" s="196"/>
      <c r="K12" s="196"/>
    </row>
    <row r="13" spans="1:11" ht="21" x14ac:dyDescent="0.25">
      <c r="D13" s="7"/>
      <c r="E13" s="7"/>
      <c r="F13" s="7"/>
      <c r="G13" s="7"/>
      <c r="H13" s="7"/>
      <c r="I13" s="7"/>
      <c r="J13" s="7"/>
      <c r="K13" s="7"/>
    </row>
    <row r="14" spans="1:11" ht="21" x14ac:dyDescent="0.25">
      <c r="D14" s="201" t="s">
        <v>252</v>
      </c>
      <c r="E14" s="201"/>
      <c r="F14" s="190"/>
      <c r="G14" s="191"/>
      <c r="H14" s="191"/>
      <c r="I14" s="191"/>
      <c r="J14" s="191"/>
      <c r="K14" s="192"/>
    </row>
    <row r="16" spans="1:11" s="1" customFormat="1" ht="23" customHeight="1" x14ac:dyDescent="0.25">
      <c r="D16" s="194" t="s">
        <v>5</v>
      </c>
      <c r="E16" s="194"/>
      <c r="F16" s="194"/>
      <c r="G16" s="194"/>
      <c r="H16" s="195" t="s">
        <v>7</v>
      </c>
      <c r="I16" s="195"/>
      <c r="J16" s="195"/>
      <c r="K16" s="195"/>
    </row>
    <row r="17" spans="3:11" ht="20" customHeight="1" x14ac:dyDescent="0.2">
      <c r="C17" s="157" t="s">
        <v>9</v>
      </c>
      <c r="D17" s="178" t="s">
        <v>11</v>
      </c>
      <c r="E17" s="179"/>
      <c r="F17" s="179"/>
      <c r="G17" s="180"/>
      <c r="H17" s="184" t="s">
        <v>237</v>
      </c>
      <c r="I17" s="185"/>
      <c r="J17" s="185"/>
      <c r="K17" s="186"/>
    </row>
    <row r="18" spans="3:11" ht="20" customHeight="1" x14ac:dyDescent="0.2">
      <c r="C18" s="157"/>
      <c r="D18" s="181"/>
      <c r="E18" s="182"/>
      <c r="F18" s="182"/>
      <c r="G18" s="183"/>
      <c r="H18" s="187"/>
      <c r="I18" s="188"/>
      <c r="J18" s="188"/>
      <c r="K18" s="189"/>
    </row>
    <row r="19" spans="3:11" ht="30" customHeight="1" x14ac:dyDescent="0.2">
      <c r="C19" s="157"/>
      <c r="D19" s="8">
        <v>1</v>
      </c>
      <c r="E19" s="173" t="s">
        <v>12</v>
      </c>
      <c r="F19" s="174"/>
      <c r="G19" s="175"/>
      <c r="H19" s="9">
        <v>1</v>
      </c>
      <c r="I19" s="173" t="s">
        <v>13</v>
      </c>
      <c r="J19" s="174"/>
      <c r="K19" s="175"/>
    </row>
    <row r="20" spans="3:11" ht="30" customHeight="1" x14ac:dyDescent="0.2">
      <c r="C20" s="157"/>
      <c r="D20" s="8">
        <v>2</v>
      </c>
      <c r="E20" s="173"/>
      <c r="F20" s="174"/>
      <c r="G20" s="175"/>
      <c r="H20" s="9">
        <v>2</v>
      </c>
      <c r="I20" s="173"/>
      <c r="J20" s="174"/>
      <c r="K20" s="175"/>
    </row>
    <row r="21" spans="3:11" ht="30" customHeight="1" x14ac:dyDescent="0.2">
      <c r="C21" s="157"/>
      <c r="D21" s="8">
        <v>3</v>
      </c>
      <c r="E21" s="173"/>
      <c r="F21" s="174"/>
      <c r="G21" s="175"/>
      <c r="H21" s="9">
        <v>3</v>
      </c>
      <c r="I21" s="173"/>
      <c r="J21" s="174"/>
      <c r="K21" s="175"/>
    </row>
    <row r="22" spans="3:11" ht="30" customHeight="1" x14ac:dyDescent="0.2">
      <c r="C22" s="157"/>
      <c r="D22" s="8">
        <v>4</v>
      </c>
      <c r="E22" s="173"/>
      <c r="F22" s="174"/>
      <c r="G22" s="175"/>
      <c r="H22" s="9">
        <v>4</v>
      </c>
      <c r="I22" s="173"/>
      <c r="J22" s="174"/>
      <c r="K22" s="175"/>
    </row>
    <row r="23" spans="3:11" ht="30" customHeight="1" x14ac:dyDescent="0.2">
      <c r="C23" s="157"/>
      <c r="D23" s="8">
        <v>5</v>
      </c>
      <c r="E23" s="173"/>
      <c r="F23" s="174"/>
      <c r="G23" s="175"/>
      <c r="H23" s="9">
        <v>5</v>
      </c>
      <c r="I23" s="173"/>
      <c r="J23" s="174"/>
      <c r="K23" s="175"/>
    </row>
    <row r="24" spans="3:11" ht="30" customHeight="1" x14ac:dyDescent="0.2">
      <c r="C24" s="157"/>
      <c r="D24" s="8">
        <v>6</v>
      </c>
      <c r="E24" s="173"/>
      <c r="F24" s="174"/>
      <c r="G24" s="175"/>
      <c r="H24" s="9">
        <v>6</v>
      </c>
      <c r="I24" s="173"/>
      <c r="J24" s="174"/>
      <c r="K24" s="175"/>
    </row>
    <row r="26" spans="3:11" s="1" customFormat="1" ht="21" x14ac:dyDescent="0.25">
      <c r="D26" s="176" t="s">
        <v>6</v>
      </c>
      <c r="E26" s="176"/>
      <c r="F26" s="176"/>
      <c r="G26" s="176"/>
      <c r="H26" s="177" t="s">
        <v>8</v>
      </c>
      <c r="I26" s="177"/>
      <c r="J26" s="177"/>
      <c r="K26" s="177"/>
    </row>
    <row r="27" spans="3:11" ht="20" customHeight="1" x14ac:dyDescent="0.2">
      <c r="C27" s="157" t="s">
        <v>10</v>
      </c>
      <c r="D27" s="158" t="s">
        <v>200</v>
      </c>
      <c r="E27" s="159"/>
      <c r="F27" s="159"/>
      <c r="G27" s="160"/>
      <c r="H27" s="164" t="s">
        <v>259</v>
      </c>
      <c r="I27" s="165"/>
      <c r="J27" s="165"/>
      <c r="K27" s="166"/>
    </row>
    <row r="28" spans="3:11" ht="20" customHeight="1" x14ac:dyDescent="0.2">
      <c r="C28" s="157"/>
      <c r="D28" s="161"/>
      <c r="E28" s="162"/>
      <c r="F28" s="162"/>
      <c r="G28" s="163"/>
      <c r="H28" s="167"/>
      <c r="I28" s="168"/>
      <c r="J28" s="168"/>
      <c r="K28" s="169"/>
    </row>
    <row r="29" spans="3:11" s="5" customFormat="1" ht="30" customHeight="1" x14ac:dyDescent="0.2">
      <c r="C29" s="157"/>
      <c r="D29" s="10">
        <v>1</v>
      </c>
      <c r="E29" s="173" t="s">
        <v>14</v>
      </c>
      <c r="F29" s="174"/>
      <c r="G29" s="175"/>
      <c r="H29" s="11">
        <v>1</v>
      </c>
      <c r="I29" s="173" t="s">
        <v>15</v>
      </c>
      <c r="J29" s="174"/>
      <c r="K29" s="175"/>
    </row>
    <row r="30" spans="3:11" s="5" customFormat="1" ht="30" customHeight="1" x14ac:dyDescent="0.2">
      <c r="C30" s="157"/>
      <c r="D30" s="10">
        <v>2</v>
      </c>
      <c r="E30" s="173"/>
      <c r="F30" s="174"/>
      <c r="G30" s="175"/>
      <c r="H30" s="11">
        <v>2</v>
      </c>
      <c r="I30" s="173"/>
      <c r="J30" s="174"/>
      <c r="K30" s="175"/>
    </row>
    <row r="31" spans="3:11" s="5" customFormat="1" ht="30" customHeight="1" x14ac:dyDescent="0.2">
      <c r="C31" s="157"/>
      <c r="D31" s="10">
        <v>3</v>
      </c>
      <c r="E31" s="173"/>
      <c r="F31" s="174"/>
      <c r="G31" s="175"/>
      <c r="H31" s="11">
        <v>3</v>
      </c>
      <c r="I31" s="173"/>
      <c r="J31" s="174"/>
      <c r="K31" s="175"/>
    </row>
    <row r="32" spans="3:11" s="5" customFormat="1" ht="30" customHeight="1" x14ac:dyDescent="0.2">
      <c r="C32" s="157"/>
      <c r="D32" s="10">
        <v>4</v>
      </c>
      <c r="E32" s="173"/>
      <c r="F32" s="174"/>
      <c r="G32" s="175"/>
      <c r="H32" s="11">
        <v>4</v>
      </c>
      <c r="I32" s="173"/>
      <c r="J32" s="174"/>
      <c r="K32" s="175"/>
    </row>
    <row r="33" spans="1:25" s="5" customFormat="1" ht="30" customHeight="1" x14ac:dyDescent="0.2">
      <c r="C33" s="157"/>
      <c r="D33" s="10">
        <v>5</v>
      </c>
      <c r="E33" s="173"/>
      <c r="F33" s="174"/>
      <c r="G33" s="175"/>
      <c r="H33" s="11">
        <v>5</v>
      </c>
      <c r="I33" s="173"/>
      <c r="J33" s="174"/>
      <c r="K33" s="175"/>
    </row>
    <row r="34" spans="1:25" s="5" customFormat="1" ht="30" customHeight="1" x14ac:dyDescent="0.2">
      <c r="C34" s="157"/>
      <c r="D34" s="10">
        <v>6</v>
      </c>
      <c r="E34" s="173"/>
      <c r="F34" s="174"/>
      <c r="G34" s="175"/>
      <c r="H34" s="11">
        <v>6</v>
      </c>
      <c r="I34" s="173"/>
      <c r="J34" s="174"/>
      <c r="K34" s="175"/>
    </row>
    <row r="37" spans="1:25" s="5" customFormat="1" ht="30" customHeight="1" x14ac:dyDescent="0.2">
      <c r="D37" s="172" t="s">
        <v>16</v>
      </c>
      <c r="E37" s="172"/>
      <c r="F37" s="172"/>
      <c r="G37" s="172"/>
      <c r="H37" s="172" t="s">
        <v>18</v>
      </c>
      <c r="I37" s="172"/>
      <c r="J37" s="172"/>
      <c r="K37" s="172"/>
    </row>
    <row r="38" spans="1:25" ht="26" customHeight="1" x14ac:dyDescent="0.2">
      <c r="D38" s="170" t="s">
        <v>17</v>
      </c>
      <c r="E38" s="171"/>
      <c r="F38" s="171"/>
      <c r="G38" s="171"/>
      <c r="H38" s="170" t="s">
        <v>19</v>
      </c>
      <c r="I38" s="171"/>
      <c r="J38" s="171"/>
      <c r="K38" s="171"/>
    </row>
    <row r="39" spans="1:25" ht="26" customHeight="1" x14ac:dyDescent="0.2">
      <c r="D39" s="171"/>
      <c r="E39" s="171"/>
      <c r="F39" s="171"/>
      <c r="G39" s="171"/>
      <c r="H39" s="171"/>
      <c r="I39" s="171"/>
      <c r="J39" s="171"/>
      <c r="K39" s="171"/>
    </row>
    <row r="40" spans="1:25" ht="26" customHeight="1" x14ac:dyDescent="0.2">
      <c r="D40" s="171"/>
      <c r="E40" s="171"/>
      <c r="F40" s="171"/>
      <c r="G40" s="171"/>
      <c r="H40" s="171"/>
      <c r="I40" s="171"/>
      <c r="J40" s="171"/>
      <c r="K40" s="171"/>
    </row>
    <row r="41" spans="1:25" ht="26" customHeight="1" x14ac:dyDescent="0.2">
      <c r="D41" s="171"/>
      <c r="E41" s="171"/>
      <c r="F41" s="171"/>
      <c r="G41" s="171"/>
      <c r="H41" s="171"/>
      <c r="I41" s="171"/>
      <c r="J41" s="171"/>
      <c r="K41" s="171"/>
    </row>
    <row r="42" spans="1:25" ht="26" customHeight="1" x14ac:dyDescent="0.2">
      <c r="D42" s="171"/>
      <c r="E42" s="171"/>
      <c r="F42" s="171"/>
      <c r="G42" s="171"/>
      <c r="H42" s="171"/>
      <c r="I42" s="171"/>
      <c r="J42" s="171"/>
      <c r="K42" s="171"/>
    </row>
    <row r="43" spans="1:25" ht="26" customHeight="1" x14ac:dyDescent="0.2">
      <c r="D43" s="171"/>
      <c r="E43" s="171"/>
      <c r="F43" s="171"/>
      <c r="G43" s="171"/>
      <c r="H43" s="171"/>
      <c r="I43" s="171"/>
      <c r="J43" s="171"/>
      <c r="K43" s="171"/>
    </row>
    <row r="44" spans="1:25" ht="26" customHeight="1" x14ac:dyDescent="0.2">
      <c r="D44" s="171"/>
      <c r="E44" s="171"/>
      <c r="F44" s="171"/>
      <c r="G44" s="171"/>
      <c r="H44" s="171"/>
      <c r="I44" s="171"/>
      <c r="J44" s="171"/>
      <c r="K44" s="171"/>
    </row>
    <row r="45" spans="1:25" ht="26" customHeight="1" x14ac:dyDescent="0.2">
      <c r="D45" s="171"/>
      <c r="E45" s="171"/>
      <c r="F45" s="171"/>
      <c r="G45" s="171"/>
      <c r="H45" s="171"/>
      <c r="I45" s="171"/>
      <c r="J45" s="171"/>
      <c r="K45" s="171"/>
    </row>
    <row r="46" spans="1:25" ht="26" customHeight="1" x14ac:dyDescent="0.2">
      <c r="D46" s="171"/>
      <c r="E46" s="171"/>
      <c r="F46" s="171"/>
      <c r="G46" s="171"/>
      <c r="H46" s="171"/>
      <c r="I46" s="171"/>
      <c r="J46" s="171"/>
      <c r="K46" s="171"/>
    </row>
    <row r="48" spans="1:25" ht="24" x14ac:dyDescent="0.3">
      <c r="A48" s="141" t="s">
        <v>254</v>
      </c>
      <c r="B48" s="141"/>
      <c r="C48" s="141"/>
      <c r="D48" s="141"/>
      <c r="E48" s="141"/>
      <c r="F48" s="141"/>
      <c r="G48" s="141"/>
      <c r="H48" s="140" t="s">
        <v>255</v>
      </c>
      <c r="I48" s="140"/>
      <c r="J48" s="140"/>
      <c r="K48" s="140"/>
      <c r="V48" s="6"/>
      <c r="W48" s="6"/>
      <c r="X48" s="6"/>
      <c r="Y48" s="6"/>
    </row>
  </sheetData>
  <sheetProtection algorithmName="SHA-512" hashValue="Kp5kJOGCjUY8fmsHTMHL9udhIu9gCoPtmVra4MQ0s+lXWFx+0aNUs2YQwIpxeMS9hUVKhp0HzsgPrS70k9rE6g==" saltValue="oJS8FOWw0xH7eZLxatGNkA==" spinCount="100000" sheet="1" objects="1" scenarios="1" selectLockedCells="1"/>
  <mergeCells count="49">
    <mergeCell ref="J1:K1"/>
    <mergeCell ref="J3:K3"/>
    <mergeCell ref="A48:G48"/>
    <mergeCell ref="H48:K48"/>
    <mergeCell ref="I21:K21"/>
    <mergeCell ref="I22:K22"/>
    <mergeCell ref="I24:K24"/>
    <mergeCell ref="A4:K4"/>
    <mergeCell ref="D6:K6"/>
    <mergeCell ref="D16:G16"/>
    <mergeCell ref="H16:K16"/>
    <mergeCell ref="E22:G22"/>
    <mergeCell ref="D12:K12"/>
    <mergeCell ref="A6:C6"/>
    <mergeCell ref="D8:K10"/>
    <mergeCell ref="D14:E14"/>
    <mergeCell ref="F14:K14"/>
    <mergeCell ref="I30:K30"/>
    <mergeCell ref="E31:G31"/>
    <mergeCell ref="I31:K31"/>
    <mergeCell ref="I23:K23"/>
    <mergeCell ref="C17:C24"/>
    <mergeCell ref="D26:G26"/>
    <mergeCell ref="H26:K26"/>
    <mergeCell ref="D17:G18"/>
    <mergeCell ref="E19:G19"/>
    <mergeCell ref="E20:G20"/>
    <mergeCell ref="E21:G21"/>
    <mergeCell ref="E23:G23"/>
    <mergeCell ref="E24:G24"/>
    <mergeCell ref="H17:K18"/>
    <mergeCell ref="I19:K19"/>
    <mergeCell ref="I20:K20"/>
    <mergeCell ref="C27:C34"/>
    <mergeCell ref="D27:G28"/>
    <mergeCell ref="H27:K28"/>
    <mergeCell ref="D38:G46"/>
    <mergeCell ref="D37:G37"/>
    <mergeCell ref="H37:K37"/>
    <mergeCell ref="H38:K46"/>
    <mergeCell ref="E32:G32"/>
    <mergeCell ref="I32:K32"/>
    <mergeCell ref="E33:G33"/>
    <mergeCell ref="I33:K33"/>
    <mergeCell ref="E34:G34"/>
    <mergeCell ref="I34:K34"/>
    <mergeCell ref="E29:G29"/>
    <mergeCell ref="I29:K29"/>
    <mergeCell ref="E30:G30"/>
  </mergeCells>
  <hyperlinks>
    <hyperlink ref="J1" r:id="rId1" xr:uid="{36D211F3-8756-E347-8E61-693F093E348B}"/>
    <hyperlink ref="J3" r:id="rId2" xr:uid="{314BC3F1-959E-7E45-AF49-4F877FD1C071}"/>
    <hyperlink ref="H48" r:id="rId3" xr:uid="{05A7506D-6815-1441-8A19-FD3003D9EF48}"/>
  </hyperlinks>
  <pageMargins left="0.7" right="0.7" top="0.75" bottom="0.75" header="0.3" footer="0.3"/>
  <pageSetup paperSize="9" scale="38" orientation="portrait" horizontalDpi="0" verticalDpi="0"/>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B181E-BDFF-E440-8BC1-766912008B9A}">
  <sheetPr codeName="Hoja10">
    <pageSetUpPr fitToPage="1"/>
  </sheetPr>
  <dimension ref="A1:Y48"/>
  <sheetViews>
    <sheetView showGridLines="0" topLeftCell="A14" zoomScaleNormal="100" workbookViewId="0">
      <selection activeCell="M31" sqref="M31"/>
    </sheetView>
  </sheetViews>
  <sheetFormatPr baseColWidth="10" defaultRowHeight="16" x14ac:dyDescent="0.2"/>
  <cols>
    <col min="3" max="3" width="3" customWidth="1"/>
    <col min="4" max="4" width="4.5" customWidth="1"/>
    <col min="5" max="5" width="23.6640625" customWidth="1"/>
    <col min="6" max="7" width="32.83203125" customWidth="1"/>
    <col min="8" max="8" width="4.5" customWidth="1"/>
    <col min="9" max="9" width="23.6640625" customWidth="1"/>
    <col min="10" max="11" width="32.83203125" customWidth="1"/>
  </cols>
  <sheetData>
    <row r="1" spans="1:11" s="1" customFormat="1" ht="76" customHeight="1" x14ac:dyDescent="0.25">
      <c r="I1" s="2"/>
      <c r="J1" s="139" t="s">
        <v>4</v>
      </c>
      <c r="K1" s="139"/>
    </row>
    <row r="2" spans="1:11" s="1" customFormat="1" ht="21" x14ac:dyDescent="0.25">
      <c r="K2" s="3" t="s">
        <v>21</v>
      </c>
    </row>
    <row r="3" spans="1:11" s="1" customFormat="1" ht="21" x14ac:dyDescent="0.25">
      <c r="J3" s="137" t="s">
        <v>253</v>
      </c>
      <c r="K3" s="138"/>
    </row>
    <row r="4" spans="1:11" s="1" customFormat="1" ht="21" x14ac:dyDescent="0.25">
      <c r="A4" s="109" t="s">
        <v>3</v>
      </c>
      <c r="B4" s="109"/>
      <c r="C4" s="109"/>
      <c r="D4" s="109"/>
      <c r="E4" s="109"/>
      <c r="F4" s="109"/>
      <c r="G4" s="109"/>
      <c r="H4" s="109"/>
      <c r="I4" s="109"/>
      <c r="J4" s="109"/>
      <c r="K4" s="109"/>
    </row>
    <row r="5" spans="1:11" s="1" customFormat="1" ht="21" x14ac:dyDescent="0.25"/>
    <row r="6" spans="1:11" s="1" customFormat="1" ht="21" x14ac:dyDescent="0.25">
      <c r="A6" s="197" t="s">
        <v>1</v>
      </c>
      <c r="B6" s="198"/>
      <c r="C6" s="199"/>
      <c r="D6" s="193" t="s">
        <v>265</v>
      </c>
      <c r="E6" s="193"/>
      <c r="F6" s="193"/>
      <c r="G6" s="193"/>
      <c r="H6" s="193"/>
      <c r="I6" s="193"/>
      <c r="J6" s="193"/>
      <c r="K6" s="193"/>
    </row>
    <row r="7" spans="1:11" s="1" customFormat="1" ht="21" x14ac:dyDescent="0.25">
      <c r="A7" s="1" t="s">
        <v>0</v>
      </c>
    </row>
    <row r="8" spans="1:11" s="1" customFormat="1" ht="38" customHeight="1" x14ac:dyDescent="0.25">
      <c r="D8" s="117" t="s">
        <v>273</v>
      </c>
      <c r="E8" s="117"/>
      <c r="F8" s="117"/>
      <c r="G8" s="117"/>
      <c r="H8" s="117"/>
      <c r="I8" s="117"/>
      <c r="J8" s="117"/>
      <c r="K8" s="117"/>
    </row>
    <row r="9" spans="1:11" s="1" customFormat="1" ht="38" customHeight="1" x14ac:dyDescent="0.25">
      <c r="D9" s="117"/>
      <c r="E9" s="117"/>
      <c r="F9" s="117"/>
      <c r="G9" s="117"/>
      <c r="H9" s="117"/>
      <c r="I9" s="117"/>
      <c r="J9" s="117"/>
      <c r="K9" s="117"/>
    </row>
    <row r="10" spans="1:11" s="1" customFormat="1" ht="38" customHeight="1" x14ac:dyDescent="0.25">
      <c r="D10" s="117"/>
      <c r="E10" s="117"/>
      <c r="F10" s="117"/>
      <c r="G10" s="117"/>
      <c r="H10" s="117"/>
      <c r="I10" s="117"/>
      <c r="J10" s="117"/>
      <c r="K10" s="117"/>
    </row>
    <row r="12" spans="1:11" ht="21" x14ac:dyDescent="0.25">
      <c r="D12" s="196" t="s">
        <v>20</v>
      </c>
      <c r="E12" s="196"/>
      <c r="F12" s="196"/>
      <c r="G12" s="196"/>
      <c r="H12" s="196"/>
      <c r="I12" s="196"/>
      <c r="J12" s="196"/>
      <c r="K12" s="196"/>
    </row>
    <row r="13" spans="1:11" ht="21" x14ac:dyDescent="0.25">
      <c r="D13" s="7"/>
      <c r="E13" s="7"/>
      <c r="F13" s="7"/>
      <c r="G13" s="7"/>
      <c r="H13" s="7"/>
      <c r="I13" s="7"/>
      <c r="J13" s="7"/>
      <c r="K13" s="7"/>
    </row>
    <row r="14" spans="1:11" ht="21" x14ac:dyDescent="0.25">
      <c r="D14" s="201" t="s">
        <v>252</v>
      </c>
      <c r="E14" s="201"/>
      <c r="F14" s="190"/>
      <c r="G14" s="191"/>
      <c r="H14" s="191"/>
      <c r="I14" s="191"/>
      <c r="J14" s="191"/>
      <c r="K14" s="192"/>
    </row>
    <row r="16" spans="1:11" s="1" customFormat="1" ht="23" customHeight="1" x14ac:dyDescent="0.25">
      <c r="D16" s="204" t="s">
        <v>5</v>
      </c>
      <c r="E16" s="204"/>
      <c r="F16" s="204"/>
      <c r="G16" s="204"/>
      <c r="H16" s="205" t="s">
        <v>7</v>
      </c>
      <c r="I16" s="205"/>
      <c r="J16" s="205"/>
      <c r="K16" s="205"/>
    </row>
    <row r="17" spans="3:11" ht="20" customHeight="1" x14ac:dyDescent="0.2">
      <c r="C17" s="157" t="s">
        <v>9</v>
      </c>
      <c r="D17" s="178" t="s">
        <v>266</v>
      </c>
      <c r="E17" s="179"/>
      <c r="F17" s="179"/>
      <c r="G17" s="180"/>
      <c r="H17" s="184" t="s">
        <v>267</v>
      </c>
      <c r="I17" s="185"/>
      <c r="J17" s="185"/>
      <c r="K17" s="186"/>
    </row>
    <row r="18" spans="3:11" ht="20" customHeight="1" x14ac:dyDescent="0.2">
      <c r="C18" s="157"/>
      <c r="D18" s="181"/>
      <c r="E18" s="182"/>
      <c r="F18" s="182"/>
      <c r="G18" s="183"/>
      <c r="H18" s="187"/>
      <c r="I18" s="188"/>
      <c r="J18" s="188"/>
      <c r="K18" s="189"/>
    </row>
    <row r="19" spans="3:11" ht="30" customHeight="1" x14ac:dyDescent="0.2">
      <c r="C19" s="157"/>
      <c r="D19" s="8">
        <v>1</v>
      </c>
      <c r="E19" s="173" t="s">
        <v>12</v>
      </c>
      <c r="F19" s="174"/>
      <c r="G19" s="175"/>
      <c r="H19" s="9">
        <v>1</v>
      </c>
      <c r="I19" s="173" t="s">
        <v>13</v>
      </c>
      <c r="J19" s="174"/>
      <c r="K19" s="175"/>
    </row>
    <row r="20" spans="3:11" ht="30" customHeight="1" x14ac:dyDescent="0.2">
      <c r="C20" s="157"/>
      <c r="D20" s="8">
        <v>2</v>
      </c>
      <c r="E20" s="173"/>
      <c r="F20" s="174"/>
      <c r="G20" s="175"/>
      <c r="H20" s="9">
        <v>2</v>
      </c>
      <c r="I20" s="173"/>
      <c r="J20" s="174"/>
      <c r="K20" s="175"/>
    </row>
    <row r="21" spans="3:11" ht="30" customHeight="1" x14ac:dyDescent="0.2">
      <c r="C21" s="157"/>
      <c r="D21" s="8">
        <v>3</v>
      </c>
      <c r="E21" s="173"/>
      <c r="F21" s="174"/>
      <c r="G21" s="175"/>
      <c r="H21" s="9">
        <v>3</v>
      </c>
      <c r="I21" s="173"/>
      <c r="J21" s="174"/>
      <c r="K21" s="175"/>
    </row>
    <row r="22" spans="3:11" ht="30" customHeight="1" x14ac:dyDescent="0.2">
      <c r="C22" s="157"/>
      <c r="D22" s="8">
        <v>4</v>
      </c>
      <c r="E22" s="173"/>
      <c r="F22" s="174"/>
      <c r="G22" s="175"/>
      <c r="H22" s="9">
        <v>4</v>
      </c>
      <c r="I22" s="173"/>
      <c r="J22" s="174"/>
      <c r="K22" s="175"/>
    </row>
    <row r="23" spans="3:11" ht="30" customHeight="1" x14ac:dyDescent="0.2">
      <c r="C23" s="157"/>
      <c r="D23" s="8">
        <v>5</v>
      </c>
      <c r="E23" s="173"/>
      <c r="F23" s="174"/>
      <c r="G23" s="175"/>
      <c r="H23" s="9">
        <v>5</v>
      </c>
      <c r="I23" s="173"/>
      <c r="J23" s="174"/>
      <c r="K23" s="175"/>
    </row>
    <row r="24" spans="3:11" ht="30" customHeight="1" x14ac:dyDescent="0.2">
      <c r="C24" s="157"/>
      <c r="D24" s="8">
        <v>6</v>
      </c>
      <c r="E24" s="173"/>
      <c r="F24" s="174"/>
      <c r="G24" s="175"/>
      <c r="H24" s="9">
        <v>6</v>
      </c>
      <c r="I24" s="173"/>
      <c r="J24" s="174"/>
      <c r="K24" s="175"/>
    </row>
    <row r="26" spans="3:11" s="1" customFormat="1" ht="21" x14ac:dyDescent="0.25">
      <c r="D26" s="202" t="s">
        <v>6</v>
      </c>
      <c r="E26" s="202"/>
      <c r="F26" s="202"/>
      <c r="G26" s="202"/>
      <c r="H26" s="203" t="s">
        <v>8</v>
      </c>
      <c r="I26" s="203"/>
      <c r="J26" s="203"/>
      <c r="K26" s="203"/>
    </row>
    <row r="27" spans="3:11" ht="20" customHeight="1" x14ac:dyDescent="0.2">
      <c r="C27" s="157" t="s">
        <v>10</v>
      </c>
      <c r="D27" s="158" t="s">
        <v>268</v>
      </c>
      <c r="E27" s="159"/>
      <c r="F27" s="159"/>
      <c r="G27" s="160"/>
      <c r="H27" s="164" t="s">
        <v>269</v>
      </c>
      <c r="I27" s="165"/>
      <c r="J27" s="165"/>
      <c r="K27" s="166"/>
    </row>
    <row r="28" spans="3:11" ht="20" customHeight="1" x14ac:dyDescent="0.2">
      <c r="C28" s="157"/>
      <c r="D28" s="161"/>
      <c r="E28" s="162"/>
      <c r="F28" s="162"/>
      <c r="G28" s="163"/>
      <c r="H28" s="167"/>
      <c r="I28" s="168"/>
      <c r="J28" s="168"/>
      <c r="K28" s="169"/>
    </row>
    <row r="29" spans="3:11" s="5" customFormat="1" ht="30" customHeight="1" x14ac:dyDescent="0.2">
      <c r="C29" s="157"/>
      <c r="D29" s="10">
        <v>1</v>
      </c>
      <c r="E29" s="173" t="s">
        <v>14</v>
      </c>
      <c r="F29" s="174"/>
      <c r="G29" s="175"/>
      <c r="H29" s="11">
        <v>1</v>
      </c>
      <c r="I29" s="173" t="s">
        <v>15</v>
      </c>
      <c r="J29" s="174"/>
      <c r="K29" s="175"/>
    </row>
    <row r="30" spans="3:11" s="5" customFormat="1" ht="30" customHeight="1" x14ac:dyDescent="0.2">
      <c r="C30" s="157"/>
      <c r="D30" s="10">
        <v>2</v>
      </c>
      <c r="E30" s="173"/>
      <c r="F30" s="174"/>
      <c r="G30" s="175"/>
      <c r="H30" s="11">
        <v>2</v>
      </c>
      <c r="I30" s="173"/>
      <c r="J30" s="174"/>
      <c r="K30" s="175"/>
    </row>
    <row r="31" spans="3:11" s="5" customFormat="1" ht="30" customHeight="1" x14ac:dyDescent="0.2">
      <c r="C31" s="157"/>
      <c r="D31" s="10">
        <v>3</v>
      </c>
      <c r="E31" s="173"/>
      <c r="F31" s="174"/>
      <c r="G31" s="175"/>
      <c r="H31" s="11">
        <v>3</v>
      </c>
      <c r="I31" s="173"/>
      <c r="J31" s="174"/>
      <c r="K31" s="175"/>
    </row>
    <row r="32" spans="3:11" s="5" customFormat="1" ht="30" customHeight="1" x14ac:dyDescent="0.2">
      <c r="C32" s="157"/>
      <c r="D32" s="10">
        <v>4</v>
      </c>
      <c r="E32" s="173"/>
      <c r="F32" s="174"/>
      <c r="G32" s="175"/>
      <c r="H32" s="11">
        <v>4</v>
      </c>
      <c r="I32" s="173"/>
      <c r="J32" s="174"/>
      <c r="K32" s="175"/>
    </row>
    <row r="33" spans="1:25" s="5" customFormat="1" ht="30" customHeight="1" x14ac:dyDescent="0.2">
      <c r="C33" s="157"/>
      <c r="D33" s="10">
        <v>5</v>
      </c>
      <c r="E33" s="173"/>
      <c r="F33" s="174"/>
      <c r="G33" s="175"/>
      <c r="H33" s="11">
        <v>5</v>
      </c>
      <c r="I33" s="173"/>
      <c r="J33" s="174"/>
      <c r="K33" s="175"/>
    </row>
    <row r="34" spans="1:25" s="5" customFormat="1" ht="30" customHeight="1" x14ac:dyDescent="0.2">
      <c r="C34" s="157"/>
      <c r="D34" s="10">
        <v>6</v>
      </c>
      <c r="E34" s="173"/>
      <c r="F34" s="174"/>
      <c r="G34" s="175"/>
      <c r="H34" s="11">
        <v>6</v>
      </c>
      <c r="I34" s="173"/>
      <c r="J34" s="174"/>
      <c r="K34" s="175"/>
    </row>
    <row r="37" spans="1:25" s="5" customFormat="1" ht="30" customHeight="1" x14ac:dyDescent="0.2">
      <c r="D37" s="172" t="s">
        <v>271</v>
      </c>
      <c r="E37" s="172"/>
      <c r="F37" s="172"/>
      <c r="G37" s="172"/>
      <c r="H37" s="172" t="s">
        <v>272</v>
      </c>
      <c r="I37" s="172"/>
      <c r="J37" s="172"/>
      <c r="K37" s="172"/>
    </row>
    <row r="38" spans="1:25" ht="26" customHeight="1" x14ac:dyDescent="0.2">
      <c r="D38" s="170" t="s">
        <v>270</v>
      </c>
      <c r="E38" s="171"/>
      <c r="F38" s="171"/>
      <c r="G38" s="171"/>
      <c r="H38" s="170" t="s">
        <v>270</v>
      </c>
      <c r="I38" s="171"/>
      <c r="J38" s="171"/>
      <c r="K38" s="171"/>
    </row>
    <row r="39" spans="1:25" ht="26" customHeight="1" x14ac:dyDescent="0.2">
      <c r="D39" s="171"/>
      <c r="E39" s="171"/>
      <c r="F39" s="171"/>
      <c r="G39" s="171"/>
      <c r="H39" s="171"/>
      <c r="I39" s="171"/>
      <c r="J39" s="171"/>
      <c r="K39" s="171"/>
    </row>
    <row r="40" spans="1:25" ht="26" customHeight="1" x14ac:dyDescent="0.2">
      <c r="D40" s="171"/>
      <c r="E40" s="171"/>
      <c r="F40" s="171"/>
      <c r="G40" s="171"/>
      <c r="H40" s="171"/>
      <c r="I40" s="171"/>
      <c r="J40" s="171"/>
      <c r="K40" s="171"/>
    </row>
    <row r="41" spans="1:25" ht="26" customHeight="1" x14ac:dyDescent="0.2">
      <c r="D41" s="171"/>
      <c r="E41" s="171"/>
      <c r="F41" s="171"/>
      <c r="G41" s="171"/>
      <c r="H41" s="171"/>
      <c r="I41" s="171"/>
      <c r="J41" s="171"/>
      <c r="K41" s="171"/>
    </row>
    <row r="42" spans="1:25" ht="26" customHeight="1" x14ac:dyDescent="0.2">
      <c r="D42" s="171"/>
      <c r="E42" s="171"/>
      <c r="F42" s="171"/>
      <c r="G42" s="171"/>
      <c r="H42" s="171"/>
      <c r="I42" s="171"/>
      <c r="J42" s="171"/>
      <c r="K42" s="171"/>
    </row>
    <row r="43" spans="1:25" ht="26" customHeight="1" x14ac:dyDescent="0.2">
      <c r="D43" s="171"/>
      <c r="E43" s="171"/>
      <c r="F43" s="171"/>
      <c r="G43" s="171"/>
      <c r="H43" s="171"/>
      <c r="I43" s="171"/>
      <c r="J43" s="171"/>
      <c r="K43" s="171"/>
    </row>
    <row r="44" spans="1:25" ht="26" customHeight="1" x14ac:dyDescent="0.2">
      <c r="D44" s="171"/>
      <c r="E44" s="171"/>
      <c r="F44" s="171"/>
      <c r="G44" s="171"/>
      <c r="H44" s="171"/>
      <c r="I44" s="171"/>
      <c r="J44" s="171"/>
      <c r="K44" s="171"/>
    </row>
    <row r="45" spans="1:25" ht="26" customHeight="1" x14ac:dyDescent="0.2">
      <c r="D45" s="171"/>
      <c r="E45" s="171"/>
      <c r="F45" s="171"/>
      <c r="G45" s="171"/>
      <c r="H45" s="171"/>
      <c r="I45" s="171"/>
      <c r="J45" s="171"/>
      <c r="K45" s="171"/>
    </row>
    <row r="46" spans="1:25" ht="26" customHeight="1" x14ac:dyDescent="0.2">
      <c r="D46" s="171"/>
      <c r="E46" s="171"/>
      <c r="F46" s="171"/>
      <c r="G46" s="171"/>
      <c r="H46" s="171"/>
      <c r="I46" s="171"/>
      <c r="J46" s="171"/>
      <c r="K46" s="171"/>
    </row>
    <row r="48" spans="1:25" ht="24" x14ac:dyDescent="0.3">
      <c r="A48" s="141" t="s">
        <v>254</v>
      </c>
      <c r="B48" s="141"/>
      <c r="C48" s="141"/>
      <c r="D48" s="141"/>
      <c r="E48" s="141"/>
      <c r="F48" s="141"/>
      <c r="G48" s="141"/>
      <c r="H48" s="140" t="s">
        <v>255</v>
      </c>
      <c r="I48" s="140"/>
      <c r="J48" s="140"/>
      <c r="K48" s="140"/>
      <c r="V48" s="6"/>
      <c r="W48" s="6"/>
      <c r="X48" s="6"/>
      <c r="Y48" s="6"/>
    </row>
  </sheetData>
  <sheetProtection algorithmName="SHA-512" hashValue="MUvk1gjzLetlqhm7EJ9C3X7f0HB4Orsx+pkWEc7B0FlPOlFPcFXiYaETRimaiGvE38ExZcNs0PyVP0hUtOuJpA==" saltValue="KV+Eae96tCzkZ1wyYyzXew==" spinCount="100000" sheet="1" objects="1" scenarios="1" selectLockedCells="1"/>
  <mergeCells count="49">
    <mergeCell ref="D8:K10"/>
    <mergeCell ref="J1:K1"/>
    <mergeCell ref="J3:K3"/>
    <mergeCell ref="A4:K4"/>
    <mergeCell ref="A6:C6"/>
    <mergeCell ref="D6:K6"/>
    <mergeCell ref="C17:C24"/>
    <mergeCell ref="D17:G18"/>
    <mergeCell ref="H17:K18"/>
    <mergeCell ref="E19:G19"/>
    <mergeCell ref="I19:K19"/>
    <mergeCell ref="E20:G20"/>
    <mergeCell ref="I20:K20"/>
    <mergeCell ref="E21:G21"/>
    <mergeCell ref="I21:K21"/>
    <mergeCell ref="E22:G22"/>
    <mergeCell ref="I22:K22"/>
    <mergeCell ref="E23:G23"/>
    <mergeCell ref="I23:K23"/>
    <mergeCell ref="E24:G24"/>
    <mergeCell ref="I24:K24"/>
    <mergeCell ref="D12:K12"/>
    <mergeCell ref="D14:E14"/>
    <mergeCell ref="F14:K14"/>
    <mergeCell ref="D16:G16"/>
    <mergeCell ref="H16:K16"/>
    <mergeCell ref="D26:G26"/>
    <mergeCell ref="H26:K26"/>
    <mergeCell ref="E30:G30"/>
    <mergeCell ref="I30:K30"/>
    <mergeCell ref="E31:G31"/>
    <mergeCell ref="I31:K31"/>
    <mergeCell ref="I29:K29"/>
    <mergeCell ref="E32:G32"/>
    <mergeCell ref="D38:G46"/>
    <mergeCell ref="H38:K46"/>
    <mergeCell ref="A48:G48"/>
    <mergeCell ref="H48:K48"/>
    <mergeCell ref="I32:K32"/>
    <mergeCell ref="E33:G33"/>
    <mergeCell ref="I33:K33"/>
    <mergeCell ref="E34:G34"/>
    <mergeCell ref="I34:K34"/>
    <mergeCell ref="D37:G37"/>
    <mergeCell ref="H37:K37"/>
    <mergeCell ref="C27:C34"/>
    <mergeCell ref="D27:G28"/>
    <mergeCell ref="H27:K28"/>
    <mergeCell ref="E29:G29"/>
  </mergeCells>
  <hyperlinks>
    <hyperlink ref="J1" r:id="rId1" xr:uid="{AEDB2483-4C1A-BA48-9E72-AC91B2BE118F}"/>
    <hyperlink ref="J3" r:id="rId2" xr:uid="{50595EA4-3B78-3A4C-8630-F5798A424F60}"/>
    <hyperlink ref="H48" r:id="rId3" xr:uid="{CE764297-5948-3B42-8889-7C112ED0C13E}"/>
  </hyperlinks>
  <pageMargins left="0.7" right="0.7" top="0.75" bottom="0.75" header="0.3" footer="0.3"/>
  <pageSetup paperSize="9" scale="38" orientation="portrait" horizontalDpi="0" verticalDpi="0"/>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C59A-3AB1-0047-BC59-ACA45E24CCCE}">
  <sheetPr codeName="Hoja3">
    <pageSetUpPr fitToPage="1"/>
  </sheetPr>
  <dimension ref="A1:Y40"/>
  <sheetViews>
    <sheetView showGridLines="0" zoomScaleNormal="100" workbookViewId="0">
      <selection activeCell="M31" sqref="M31"/>
    </sheetView>
  </sheetViews>
  <sheetFormatPr baseColWidth="10" defaultRowHeight="16" x14ac:dyDescent="0.2"/>
  <cols>
    <col min="3" max="3" width="3" customWidth="1"/>
    <col min="4" max="4" width="4.5" customWidth="1"/>
    <col min="5" max="5" width="25.83203125" customWidth="1"/>
    <col min="6" max="6" width="31.33203125" customWidth="1"/>
    <col min="7" max="7" width="30" customWidth="1"/>
    <col min="8" max="8" width="4.5" customWidth="1"/>
    <col min="9" max="9" width="32.33203125" customWidth="1"/>
    <col min="10" max="10" width="31.1640625" customWidth="1"/>
    <col min="11" max="11" width="26.5" customWidth="1"/>
  </cols>
  <sheetData>
    <row r="1" spans="1:11" s="1" customFormat="1" ht="76" customHeight="1" x14ac:dyDescent="0.25">
      <c r="I1" s="2"/>
      <c r="J1" s="139" t="s">
        <v>4</v>
      </c>
      <c r="K1" s="139"/>
    </row>
    <row r="2" spans="1:11" s="1" customFormat="1" ht="21" x14ac:dyDescent="0.25">
      <c r="K2" s="3" t="s">
        <v>21</v>
      </c>
    </row>
    <row r="3" spans="1:11" s="1" customFormat="1" ht="21" x14ac:dyDescent="0.25">
      <c r="J3" s="137" t="s">
        <v>253</v>
      </c>
      <c r="K3" s="137"/>
    </row>
    <row r="4" spans="1:11" s="1" customFormat="1" ht="21" x14ac:dyDescent="0.25">
      <c r="A4" s="109" t="s">
        <v>3</v>
      </c>
      <c r="B4" s="109"/>
      <c r="C4" s="109"/>
      <c r="D4" s="109"/>
      <c r="E4" s="109"/>
      <c r="F4" s="109"/>
      <c r="G4" s="109"/>
      <c r="H4" s="109"/>
      <c r="I4" s="109"/>
      <c r="J4" s="109"/>
      <c r="K4" s="109"/>
    </row>
    <row r="5" spans="1:11" s="1" customFormat="1" ht="21" x14ac:dyDescent="0.25"/>
    <row r="6" spans="1:11" s="1" customFormat="1" ht="21" x14ac:dyDescent="0.25">
      <c r="A6" s="197" t="s">
        <v>22</v>
      </c>
      <c r="B6" s="198"/>
      <c r="C6" s="199"/>
      <c r="D6" s="193" t="s">
        <v>23</v>
      </c>
      <c r="E6" s="193"/>
      <c r="F6" s="193"/>
      <c r="G6" s="193"/>
      <c r="H6" s="193"/>
      <c r="I6" s="193"/>
      <c r="J6" s="193"/>
      <c r="K6" s="193"/>
    </row>
    <row r="7" spans="1:11" s="1" customFormat="1" ht="21" x14ac:dyDescent="0.25">
      <c r="A7" s="1" t="s">
        <v>0</v>
      </c>
    </row>
    <row r="8" spans="1:11" s="1" customFormat="1" ht="32" customHeight="1" x14ac:dyDescent="0.25">
      <c r="D8" s="220" t="s">
        <v>201</v>
      </c>
      <c r="E8" s="220"/>
      <c r="F8" s="220"/>
      <c r="G8" s="220"/>
      <c r="H8" s="220"/>
      <c r="I8" s="220"/>
      <c r="J8" s="220"/>
      <c r="K8" s="220"/>
    </row>
    <row r="9" spans="1:11" s="1" customFormat="1" ht="32" customHeight="1" x14ac:dyDescent="0.25">
      <c r="D9" s="220"/>
      <c r="E9" s="220"/>
      <c r="F9" s="220"/>
      <c r="G9" s="220"/>
      <c r="H9" s="220"/>
      <c r="I9" s="220"/>
      <c r="J9" s="220"/>
      <c r="K9" s="220"/>
    </row>
    <row r="10" spans="1:11" s="1" customFormat="1" ht="32" customHeight="1" x14ac:dyDescent="0.25">
      <c r="D10" s="220"/>
      <c r="E10" s="220"/>
      <c r="F10" s="220"/>
      <c r="G10" s="220"/>
      <c r="H10" s="220"/>
      <c r="I10" s="220"/>
      <c r="J10" s="220"/>
      <c r="K10" s="220"/>
    </row>
    <row r="11" spans="1:11" ht="23" customHeight="1" x14ac:dyDescent="0.2">
      <c r="C11" s="12"/>
      <c r="D11" s="13"/>
      <c r="E11" s="13"/>
      <c r="F11" s="13"/>
      <c r="G11" s="13"/>
      <c r="H11" s="13"/>
      <c r="I11" s="13"/>
      <c r="J11" s="13"/>
      <c r="K11" s="13"/>
    </row>
    <row r="12" spans="1:11" ht="23" customHeight="1" x14ac:dyDescent="0.25">
      <c r="C12" s="12"/>
      <c r="D12" s="207" t="s">
        <v>24</v>
      </c>
      <c r="E12" s="207"/>
      <c r="F12" s="207"/>
      <c r="G12" s="207"/>
      <c r="H12" s="221" t="s">
        <v>25</v>
      </c>
      <c r="I12" s="221"/>
      <c r="J12" s="221"/>
      <c r="K12" s="221"/>
    </row>
    <row r="13" spans="1:11" ht="30" customHeight="1" x14ac:dyDescent="0.2">
      <c r="C13" s="12"/>
      <c r="D13" s="208" t="s">
        <v>29</v>
      </c>
      <c r="E13" s="209"/>
      <c r="F13" s="209"/>
      <c r="G13" s="210"/>
      <c r="H13" s="214" t="s">
        <v>202</v>
      </c>
      <c r="I13" s="215"/>
      <c r="J13" s="215"/>
      <c r="K13" s="216"/>
    </row>
    <row r="14" spans="1:11" ht="30" customHeight="1" x14ac:dyDescent="0.2">
      <c r="C14" s="12"/>
      <c r="D14" s="211"/>
      <c r="E14" s="212"/>
      <c r="F14" s="212"/>
      <c r="G14" s="213"/>
      <c r="H14" s="217"/>
      <c r="I14" s="218"/>
      <c r="J14" s="218"/>
      <c r="K14" s="219"/>
    </row>
    <row r="15" spans="1:11" ht="30" customHeight="1" x14ac:dyDescent="0.2">
      <c r="C15" s="12"/>
      <c r="D15" s="14">
        <v>1</v>
      </c>
      <c r="E15" s="173" t="s">
        <v>28</v>
      </c>
      <c r="F15" s="174"/>
      <c r="G15" s="175"/>
      <c r="H15" s="15">
        <v>1</v>
      </c>
      <c r="I15" s="173" t="s">
        <v>30</v>
      </c>
      <c r="J15" s="174"/>
      <c r="K15" s="175"/>
    </row>
    <row r="16" spans="1:11" ht="30" customHeight="1" x14ac:dyDescent="0.2">
      <c r="C16" s="12"/>
      <c r="D16" s="14">
        <v>2</v>
      </c>
      <c r="E16" s="173"/>
      <c r="F16" s="174"/>
      <c r="G16" s="175"/>
      <c r="H16" s="15">
        <v>2</v>
      </c>
      <c r="I16" s="173"/>
      <c r="J16" s="174"/>
      <c r="K16" s="175"/>
    </row>
    <row r="17" spans="3:11" ht="30" customHeight="1" x14ac:dyDescent="0.2">
      <c r="C17" s="12"/>
      <c r="D17" s="14">
        <v>3</v>
      </c>
      <c r="E17" s="173"/>
      <c r="F17" s="174"/>
      <c r="G17" s="175"/>
      <c r="H17" s="15">
        <v>3</v>
      </c>
      <c r="I17" s="173"/>
      <c r="J17" s="174"/>
      <c r="K17" s="175"/>
    </row>
    <row r="18" spans="3:11" ht="30" customHeight="1" x14ac:dyDescent="0.2">
      <c r="C18" s="12"/>
      <c r="D18" s="14">
        <v>4</v>
      </c>
      <c r="E18" s="173"/>
      <c r="F18" s="174"/>
      <c r="G18" s="175"/>
      <c r="H18" s="15">
        <v>4</v>
      </c>
      <c r="I18" s="173"/>
      <c r="J18" s="174"/>
      <c r="K18" s="175"/>
    </row>
    <row r="19" spans="3:11" s="1" customFormat="1" ht="30" customHeight="1" x14ac:dyDescent="0.25">
      <c r="D19" s="14">
        <v>5</v>
      </c>
      <c r="E19" s="173"/>
      <c r="F19" s="174"/>
      <c r="G19" s="175"/>
      <c r="H19" s="15">
        <v>5</v>
      </c>
      <c r="I19" s="173"/>
      <c r="J19" s="174"/>
      <c r="K19" s="175"/>
    </row>
    <row r="20" spans="3:11" ht="30" customHeight="1" x14ac:dyDescent="0.2">
      <c r="C20" s="12"/>
      <c r="D20" s="14">
        <v>6</v>
      </c>
      <c r="E20" s="173"/>
      <c r="F20" s="174"/>
      <c r="G20" s="175"/>
      <c r="H20" s="15">
        <v>6</v>
      </c>
      <c r="I20" s="173"/>
      <c r="J20" s="174"/>
      <c r="K20" s="175"/>
    </row>
    <row r="21" spans="3:11" ht="30" customHeight="1" x14ac:dyDescent="0.2">
      <c r="C21" s="12"/>
      <c r="D21" s="14">
        <v>7</v>
      </c>
      <c r="E21" s="173"/>
      <c r="F21" s="174"/>
      <c r="G21" s="175"/>
      <c r="H21" s="15">
        <v>7</v>
      </c>
      <c r="I21" s="173"/>
      <c r="J21" s="174"/>
      <c r="K21" s="175"/>
    </row>
    <row r="22" spans="3:11" s="5" customFormat="1" ht="30" customHeight="1" x14ac:dyDescent="0.2">
      <c r="C22" s="12"/>
      <c r="D22" s="14">
        <v>8</v>
      </c>
      <c r="E22" s="206"/>
      <c r="F22" s="206"/>
      <c r="G22" s="206"/>
      <c r="H22" s="15">
        <v>8</v>
      </c>
      <c r="I22" s="173"/>
      <c r="J22" s="174"/>
      <c r="K22" s="175"/>
    </row>
    <row r="23" spans="3:11" ht="30" customHeight="1" x14ac:dyDescent="0.2">
      <c r="D23" s="14">
        <v>9</v>
      </c>
      <c r="E23" s="206"/>
      <c r="F23" s="206"/>
      <c r="G23" s="206"/>
      <c r="H23" s="15">
        <v>9</v>
      </c>
      <c r="I23" s="173"/>
      <c r="J23" s="174"/>
      <c r="K23" s="175"/>
    </row>
    <row r="24" spans="3:11" ht="30" customHeight="1" x14ac:dyDescent="0.2">
      <c r="D24" s="14">
        <v>10</v>
      </c>
      <c r="E24" s="206"/>
      <c r="F24" s="206"/>
      <c r="G24" s="206"/>
      <c r="H24" s="15">
        <v>10</v>
      </c>
      <c r="I24" s="173"/>
      <c r="J24" s="174"/>
      <c r="K24" s="175"/>
    </row>
    <row r="25" spans="3:11" ht="30" customHeight="1" x14ac:dyDescent="0.2">
      <c r="D25" s="14">
        <v>11</v>
      </c>
      <c r="E25" s="206"/>
      <c r="F25" s="206"/>
      <c r="G25" s="206"/>
      <c r="H25" s="15">
        <v>11</v>
      </c>
      <c r="I25" s="173"/>
      <c r="J25" s="174"/>
      <c r="K25" s="175"/>
    </row>
    <row r="26" spans="3:11" ht="30" customHeight="1" x14ac:dyDescent="0.2">
      <c r="D26" s="14">
        <v>12</v>
      </c>
      <c r="E26" s="206"/>
      <c r="F26" s="206"/>
      <c r="G26" s="206"/>
      <c r="H26" s="15">
        <v>12</v>
      </c>
      <c r="I26" s="173"/>
      <c r="J26" s="174"/>
      <c r="K26" s="175"/>
    </row>
    <row r="27" spans="3:11" ht="30" customHeight="1" x14ac:dyDescent="0.2">
      <c r="D27" s="16"/>
      <c r="E27" s="16"/>
      <c r="F27" s="16"/>
      <c r="G27" s="16"/>
      <c r="H27" s="16"/>
      <c r="I27" s="16"/>
      <c r="J27" s="16"/>
      <c r="K27" s="16"/>
    </row>
    <row r="29" spans="3:11" s="5" customFormat="1" ht="30" customHeight="1" x14ac:dyDescent="0.2">
      <c r="D29" s="172" t="s">
        <v>27</v>
      </c>
      <c r="E29" s="172"/>
      <c r="F29" s="172"/>
      <c r="G29" s="172"/>
      <c r="H29" s="172" t="s">
        <v>31</v>
      </c>
      <c r="I29" s="172"/>
      <c r="J29" s="172"/>
      <c r="K29" s="172"/>
    </row>
    <row r="30" spans="3:11" ht="32" customHeight="1" x14ac:dyDescent="0.2">
      <c r="D30" s="170" t="s">
        <v>26</v>
      </c>
      <c r="E30" s="171"/>
      <c r="F30" s="171"/>
      <c r="G30" s="171"/>
      <c r="H30" s="170" t="s">
        <v>260</v>
      </c>
      <c r="I30" s="171"/>
      <c r="J30" s="171"/>
      <c r="K30" s="171"/>
    </row>
    <row r="31" spans="3:11" ht="32" customHeight="1" x14ac:dyDescent="0.2">
      <c r="D31" s="171"/>
      <c r="E31" s="171"/>
      <c r="F31" s="171"/>
      <c r="G31" s="171"/>
      <c r="H31" s="171"/>
      <c r="I31" s="171"/>
      <c r="J31" s="171"/>
      <c r="K31" s="171"/>
    </row>
    <row r="32" spans="3:11" ht="32" customHeight="1" x14ac:dyDescent="0.2">
      <c r="D32" s="171"/>
      <c r="E32" s="171"/>
      <c r="F32" s="171"/>
      <c r="G32" s="171"/>
      <c r="H32" s="171"/>
      <c r="I32" s="171"/>
      <c r="J32" s="171"/>
      <c r="K32" s="171"/>
    </row>
    <row r="33" spans="1:25" ht="32" customHeight="1" x14ac:dyDescent="0.2">
      <c r="D33" s="171"/>
      <c r="E33" s="171"/>
      <c r="F33" s="171"/>
      <c r="G33" s="171"/>
      <c r="H33" s="171"/>
      <c r="I33" s="171"/>
      <c r="J33" s="171"/>
      <c r="K33" s="171"/>
    </row>
    <row r="34" spans="1:25" ht="32" customHeight="1" x14ac:dyDescent="0.2">
      <c r="D34" s="171"/>
      <c r="E34" s="171"/>
      <c r="F34" s="171"/>
      <c r="G34" s="171"/>
      <c r="H34" s="171"/>
      <c r="I34" s="171"/>
      <c r="J34" s="171"/>
      <c r="K34" s="171"/>
    </row>
    <row r="35" spans="1:25" ht="32" customHeight="1" x14ac:dyDescent="0.2">
      <c r="D35" s="171"/>
      <c r="E35" s="171"/>
      <c r="F35" s="171"/>
      <c r="G35" s="171"/>
      <c r="H35" s="171"/>
      <c r="I35" s="171"/>
      <c r="J35" s="171"/>
      <c r="K35" s="171"/>
    </row>
    <row r="36" spans="1:25" ht="32" customHeight="1" x14ac:dyDescent="0.2">
      <c r="D36" s="171"/>
      <c r="E36" s="171"/>
      <c r="F36" s="171"/>
      <c r="G36" s="171"/>
      <c r="H36" s="171"/>
      <c r="I36" s="171"/>
      <c r="J36" s="171"/>
      <c r="K36" s="171"/>
    </row>
    <row r="37" spans="1:25" ht="32" customHeight="1" x14ac:dyDescent="0.2">
      <c r="D37" s="171"/>
      <c r="E37" s="171"/>
      <c r="F37" s="171"/>
      <c r="G37" s="171"/>
      <c r="H37" s="171"/>
      <c r="I37" s="171"/>
      <c r="J37" s="171"/>
      <c r="K37" s="171"/>
    </row>
    <row r="38" spans="1:25" ht="32" customHeight="1" x14ac:dyDescent="0.2">
      <c r="D38" s="171"/>
      <c r="E38" s="171"/>
      <c r="F38" s="171"/>
      <c r="G38" s="171"/>
      <c r="H38" s="171"/>
      <c r="I38" s="171"/>
      <c r="J38" s="171"/>
      <c r="K38" s="171"/>
    </row>
    <row r="40" spans="1:25" ht="24" x14ac:dyDescent="0.3">
      <c r="A40" s="141" t="s">
        <v>254</v>
      </c>
      <c r="B40" s="141"/>
      <c r="C40" s="141"/>
      <c r="D40" s="141"/>
      <c r="E40" s="141"/>
      <c r="F40" s="141"/>
      <c r="G40" s="141"/>
      <c r="H40" s="140" t="s">
        <v>255</v>
      </c>
      <c r="I40" s="140"/>
      <c r="J40" s="140"/>
      <c r="K40" s="140"/>
      <c r="V40" s="6"/>
      <c r="W40" s="6"/>
      <c r="X40" s="6"/>
      <c r="Y40" s="6"/>
    </row>
  </sheetData>
  <sheetProtection algorithmName="SHA-512" hashValue="wa7C3k1izglKnRmAiRnuyY0UGXlikeB7jGfIDBXnPlIPfpwMJ6LfJ3YHWtyutBBMh99j7RTzvtlus6/eckp1Vw==" saltValue="nEXI9WJSoFNMrZdeu5RNeA==" spinCount="100000" sheet="1" objects="1" scenarios="1" selectLockedCells="1"/>
  <mergeCells count="40">
    <mergeCell ref="I20:K20"/>
    <mergeCell ref="J1:K1"/>
    <mergeCell ref="J3:K3"/>
    <mergeCell ref="A40:G40"/>
    <mergeCell ref="H40:K40"/>
    <mergeCell ref="A4:K4"/>
    <mergeCell ref="D6:K6"/>
    <mergeCell ref="I17:K17"/>
    <mergeCell ref="E15:G15"/>
    <mergeCell ref="I15:K15"/>
    <mergeCell ref="E16:G16"/>
    <mergeCell ref="A6:C6"/>
    <mergeCell ref="E17:G17"/>
    <mergeCell ref="I16:K16"/>
    <mergeCell ref="D8:K10"/>
    <mergeCell ref="H12:K12"/>
    <mergeCell ref="D12:G12"/>
    <mergeCell ref="D13:G14"/>
    <mergeCell ref="H13:K14"/>
    <mergeCell ref="D30:G38"/>
    <mergeCell ref="H30:K38"/>
    <mergeCell ref="D29:G29"/>
    <mergeCell ref="H29:K29"/>
    <mergeCell ref="I26:K26"/>
    <mergeCell ref="E18:G18"/>
    <mergeCell ref="E19:G19"/>
    <mergeCell ref="I18:K18"/>
    <mergeCell ref="E26:G26"/>
    <mergeCell ref="E24:G24"/>
    <mergeCell ref="I19:K19"/>
    <mergeCell ref="E20:G20"/>
    <mergeCell ref="I23:K23"/>
    <mergeCell ref="E25:G25"/>
    <mergeCell ref="I25:K25"/>
    <mergeCell ref="E21:G21"/>
    <mergeCell ref="I24:K24"/>
    <mergeCell ref="E22:G22"/>
    <mergeCell ref="E23:G23"/>
    <mergeCell ref="I21:K21"/>
    <mergeCell ref="I22:K22"/>
  </mergeCells>
  <hyperlinks>
    <hyperlink ref="J1" r:id="rId1" xr:uid="{1756AFE7-5470-E744-93BF-97B79B6510FD}"/>
    <hyperlink ref="J3" r:id="rId2" xr:uid="{6BBDD31A-A2B5-444F-95AB-CAB0BBC2C590}"/>
    <hyperlink ref="H40" r:id="rId3" xr:uid="{21F856EF-4F67-B040-8B17-32F140DEBDA3}"/>
  </hyperlinks>
  <pageMargins left="0.7" right="0.7" top="0.75" bottom="0.75" header="0.3" footer="0.3"/>
  <pageSetup paperSize="9" scale="39" orientation="portrait" horizontalDpi="0" verticalDpi="0"/>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B23DE-F0B2-AA4B-BEDC-97A1D0765D0D}">
  <sheetPr codeName="Hoja5">
    <pageSetUpPr fitToPage="1"/>
  </sheetPr>
  <dimension ref="A1:AO40"/>
  <sheetViews>
    <sheetView showGridLines="0" zoomScale="93" zoomScaleNormal="100" workbookViewId="0">
      <selection activeCell="M31" sqref="M31"/>
    </sheetView>
  </sheetViews>
  <sheetFormatPr baseColWidth="10" defaultRowHeight="16" x14ac:dyDescent="0.2"/>
  <cols>
    <col min="3" max="3" width="3" customWidth="1"/>
    <col min="4" max="4" width="4.5" customWidth="1"/>
    <col min="5" max="5" width="32" customWidth="1"/>
    <col min="6" max="6" width="14.5" customWidth="1"/>
    <col min="7" max="7" width="10.1640625" customWidth="1"/>
    <col min="8" max="8" width="24" customWidth="1"/>
    <col min="9" max="9" width="14.33203125" customWidth="1"/>
    <col min="10" max="10" width="4.5" customWidth="1"/>
    <col min="11" max="11" width="31.6640625" customWidth="1"/>
    <col min="12" max="12" width="21.83203125" customWidth="1"/>
    <col min="13" max="13" width="17.1640625" customWidth="1"/>
    <col min="14" max="14" width="13.5" customWidth="1"/>
    <col min="16" max="21" width="10.83203125" hidden="1" customWidth="1"/>
    <col min="22" max="25" width="5.33203125" style="6" hidden="1" customWidth="1"/>
    <col min="26" max="41" width="10.83203125" hidden="1" customWidth="1"/>
    <col min="42" max="43" width="10.83203125" customWidth="1"/>
  </cols>
  <sheetData>
    <row r="1" spans="1:34" s="1" customFormat="1" ht="76" customHeight="1" x14ac:dyDescent="0.25">
      <c r="K1" s="2"/>
      <c r="L1" s="2"/>
      <c r="M1" s="2"/>
      <c r="N1" s="17" t="s">
        <v>4</v>
      </c>
      <c r="V1" s="18"/>
      <c r="W1" s="18"/>
      <c r="X1" s="18"/>
      <c r="Y1" s="18"/>
    </row>
    <row r="2" spans="1:34" s="1" customFormat="1" ht="21" x14ac:dyDescent="0.25">
      <c r="N2" s="3" t="s">
        <v>21</v>
      </c>
      <c r="V2" s="18"/>
      <c r="W2" s="18"/>
      <c r="X2" s="18"/>
      <c r="Y2" s="18"/>
    </row>
    <row r="3" spans="1:34" s="1" customFormat="1" ht="21" x14ac:dyDescent="0.25">
      <c r="L3" s="137" t="s">
        <v>253</v>
      </c>
      <c r="M3" s="257"/>
      <c r="N3" s="257"/>
      <c r="V3" s="18"/>
      <c r="W3" s="18"/>
      <c r="X3" s="18"/>
      <c r="Y3" s="18"/>
    </row>
    <row r="4" spans="1:34" s="1" customFormat="1" ht="21" x14ac:dyDescent="0.25">
      <c r="A4" s="109" t="s">
        <v>3</v>
      </c>
      <c r="B4" s="109"/>
      <c r="C4" s="109"/>
      <c r="D4" s="109"/>
      <c r="E4" s="109"/>
      <c r="F4" s="109"/>
      <c r="G4" s="109"/>
      <c r="H4" s="109"/>
      <c r="I4" s="109"/>
      <c r="J4" s="109"/>
      <c r="K4" s="109"/>
      <c r="L4" s="109"/>
      <c r="M4" s="109"/>
      <c r="N4" s="109"/>
      <c r="V4" s="18"/>
      <c r="W4" s="18"/>
      <c r="X4" s="18"/>
      <c r="Y4" s="18"/>
    </row>
    <row r="5" spans="1:34" s="1" customFormat="1" ht="21" x14ac:dyDescent="0.25">
      <c r="V5" s="18"/>
      <c r="W5" s="18"/>
      <c r="X5" s="18"/>
      <c r="Y5" s="18"/>
    </row>
    <row r="6" spans="1:34" s="1" customFormat="1" ht="21" x14ac:dyDescent="0.25">
      <c r="A6" s="197" t="s">
        <v>22</v>
      </c>
      <c r="B6" s="198"/>
      <c r="C6" s="199"/>
      <c r="D6" s="193" t="s">
        <v>23</v>
      </c>
      <c r="E6" s="193"/>
      <c r="F6" s="193"/>
      <c r="G6" s="193"/>
      <c r="H6" s="193"/>
      <c r="I6" s="193"/>
      <c r="J6" s="193"/>
      <c r="K6" s="193"/>
      <c r="L6" s="193"/>
      <c r="M6" s="193"/>
      <c r="N6" s="193"/>
      <c r="V6" s="18"/>
      <c r="W6" s="18"/>
      <c r="X6" s="18"/>
      <c r="Y6" s="18"/>
    </row>
    <row r="7" spans="1:34" s="1" customFormat="1" ht="21" x14ac:dyDescent="0.25">
      <c r="A7" s="1" t="s">
        <v>0</v>
      </c>
      <c r="V7" s="18"/>
      <c r="W7" s="18"/>
      <c r="X7" s="18"/>
      <c r="Y7" s="18"/>
    </row>
    <row r="8" spans="1:34" s="1" customFormat="1" ht="36" customHeight="1" x14ac:dyDescent="0.25">
      <c r="D8" s="117" t="s">
        <v>204</v>
      </c>
      <c r="E8" s="117"/>
      <c r="F8" s="117"/>
      <c r="G8" s="117"/>
      <c r="H8" s="117"/>
      <c r="I8" s="117"/>
      <c r="J8" s="117"/>
      <c r="K8" s="117"/>
      <c r="L8" s="117"/>
      <c r="M8" s="117"/>
      <c r="N8" s="117"/>
      <c r="V8" s="18"/>
      <c r="W8" s="18"/>
      <c r="X8" s="18"/>
      <c r="Y8" s="18"/>
    </row>
    <row r="9" spans="1:34" s="1" customFormat="1" ht="36" customHeight="1" x14ac:dyDescent="0.25">
      <c r="D9" s="117"/>
      <c r="E9" s="117"/>
      <c r="F9" s="117"/>
      <c r="G9" s="117"/>
      <c r="H9" s="117"/>
      <c r="I9" s="117"/>
      <c r="J9" s="117"/>
      <c r="K9" s="117"/>
      <c r="L9" s="117"/>
      <c r="M9" s="117"/>
      <c r="N9" s="117"/>
      <c r="V9" s="18"/>
      <c r="W9" s="18"/>
      <c r="X9" s="18"/>
      <c r="Y9" s="18"/>
    </row>
    <row r="10" spans="1:34" s="1" customFormat="1" ht="36" customHeight="1" x14ac:dyDescent="0.25">
      <c r="D10" s="117"/>
      <c r="E10" s="117"/>
      <c r="F10" s="117"/>
      <c r="G10" s="117"/>
      <c r="H10" s="117"/>
      <c r="I10" s="117"/>
      <c r="J10" s="117"/>
      <c r="K10" s="117"/>
      <c r="L10" s="117"/>
      <c r="M10" s="117"/>
      <c r="N10" s="117"/>
      <c r="V10" s="18"/>
      <c r="W10" s="18"/>
      <c r="X10" s="18"/>
      <c r="Y10" s="18"/>
    </row>
    <row r="11" spans="1:34" ht="23" customHeight="1" x14ac:dyDescent="0.2">
      <c r="C11" s="12"/>
      <c r="D11" s="13"/>
      <c r="E11" s="13"/>
      <c r="F11" s="13"/>
      <c r="G11" s="13"/>
      <c r="H11" s="13"/>
      <c r="I11" s="13"/>
      <c r="J11" s="13"/>
      <c r="K11" s="13"/>
      <c r="L11" s="13"/>
      <c r="M11" s="13"/>
      <c r="N11" s="13"/>
    </row>
    <row r="12" spans="1:34" ht="23" customHeight="1" x14ac:dyDescent="0.25">
      <c r="C12" s="12"/>
      <c r="D12" s="259" t="s">
        <v>32</v>
      </c>
      <c r="E12" s="260"/>
      <c r="F12" s="260"/>
      <c r="G12" s="260"/>
      <c r="H12" s="260"/>
      <c r="I12" s="261"/>
      <c r="J12" s="222" t="s">
        <v>205</v>
      </c>
      <c r="K12" s="223"/>
      <c r="L12" s="223"/>
      <c r="M12" s="223"/>
      <c r="N12" s="224"/>
    </row>
    <row r="13" spans="1:34" ht="30" customHeight="1" x14ac:dyDescent="0.2">
      <c r="C13" s="12"/>
      <c r="D13" s="264" t="s">
        <v>238</v>
      </c>
      <c r="E13" s="265"/>
      <c r="F13" s="265"/>
      <c r="G13" s="265"/>
      <c r="H13" s="265"/>
      <c r="I13" s="266"/>
      <c r="J13" s="270" t="s">
        <v>203</v>
      </c>
      <c r="K13" s="271"/>
      <c r="L13" s="271"/>
      <c r="M13" s="271"/>
      <c r="N13" s="272"/>
    </row>
    <row r="14" spans="1:34" ht="30" customHeight="1" x14ac:dyDescent="0.2">
      <c r="C14" s="12"/>
      <c r="D14" s="267"/>
      <c r="E14" s="268"/>
      <c r="F14" s="268"/>
      <c r="G14" s="268"/>
      <c r="H14" s="268"/>
      <c r="I14" s="269"/>
      <c r="J14" s="273"/>
      <c r="K14" s="274"/>
      <c r="L14" s="274"/>
      <c r="M14" s="274"/>
      <c r="N14" s="275"/>
    </row>
    <row r="15" spans="1:34" ht="46" customHeight="1" x14ac:dyDescent="0.2">
      <c r="C15" s="12"/>
      <c r="D15" s="19"/>
      <c r="E15" s="20" t="s">
        <v>33</v>
      </c>
      <c r="F15" s="20" t="s">
        <v>63</v>
      </c>
      <c r="G15" s="20" t="s">
        <v>46</v>
      </c>
      <c r="H15" s="20" t="s">
        <v>39</v>
      </c>
      <c r="I15" s="21" t="s">
        <v>64</v>
      </c>
      <c r="J15" s="262" t="s">
        <v>67</v>
      </c>
      <c r="K15" s="263"/>
      <c r="L15" s="263"/>
      <c r="M15" s="22" t="s">
        <v>63</v>
      </c>
      <c r="N15" s="22" t="s">
        <v>80</v>
      </c>
      <c r="T15" s="23" t="s">
        <v>50</v>
      </c>
    </row>
    <row r="16" spans="1:34" ht="53" customHeight="1" x14ac:dyDescent="0.2">
      <c r="C16" s="12"/>
      <c r="D16" s="24">
        <v>1</v>
      </c>
      <c r="E16" s="25" t="s">
        <v>34</v>
      </c>
      <c r="F16" s="26"/>
      <c r="G16" s="26"/>
      <c r="H16" s="26"/>
      <c r="I16" s="27" t="str">
        <f>IF(F16="","",IF(U16&lt;=0.2,IF(OR(F17="No",F17=""),"Si, si no tienes portátil","No"),"No"))</f>
        <v/>
      </c>
      <c r="J16" s="22">
        <v>1</v>
      </c>
      <c r="K16" s="258" t="s">
        <v>66</v>
      </c>
      <c r="L16" s="258"/>
      <c r="M16" s="28"/>
      <c r="N16" s="27" t="str">
        <f>IF(M16="","",IF(M16="No","Si", "No"))</f>
        <v/>
      </c>
      <c r="Q16" t="s">
        <v>40</v>
      </c>
      <c r="R16" t="s">
        <v>42</v>
      </c>
      <c r="T16" s="29">
        <f t="shared" ref="T16:T21" si="0">IF(F16="Si",IF(H16="Menos 1 año",V16,IF(H16="1-2 años",W16,IF(H16="2-3 años",X16,IF(H16="Más 3 años",Y16,0)))))*IF(G16="Alta",$S$22,IF(G16="Media",$S$23,$S$24))</f>
        <v>0</v>
      </c>
      <c r="U16" s="30">
        <f>T16/(V16*$S$22)</f>
        <v>0</v>
      </c>
      <c r="V16" s="23">
        <v>12</v>
      </c>
      <c r="W16" s="23">
        <v>8</v>
      </c>
      <c r="X16" s="23">
        <v>5</v>
      </c>
      <c r="Y16" s="23">
        <v>3</v>
      </c>
      <c r="AA16" s="23">
        <v>10</v>
      </c>
      <c r="AC16" s="5" t="s">
        <v>70</v>
      </c>
      <c r="AE16" s="5">
        <f>IF(M16="Si, actualizado",AF16,IF(M16="No",AH16,AG16))</f>
        <v>5</v>
      </c>
      <c r="AF16" s="5">
        <v>10</v>
      </c>
      <c r="AG16" s="5">
        <v>5</v>
      </c>
      <c r="AH16" s="5">
        <v>0</v>
      </c>
    </row>
    <row r="17" spans="3:38" ht="53" customHeight="1" x14ac:dyDescent="0.2">
      <c r="C17" s="12"/>
      <c r="D17" s="31">
        <v>2</v>
      </c>
      <c r="E17" s="32" t="s">
        <v>35</v>
      </c>
      <c r="F17" s="26"/>
      <c r="G17" s="33"/>
      <c r="H17" s="33"/>
      <c r="I17" s="27" t="str">
        <f t="shared" ref="I17:I18" si="1">IF(F17="","",IF(U17&lt;=0.2,"Si","No"))</f>
        <v/>
      </c>
      <c r="J17" s="22">
        <v>2</v>
      </c>
      <c r="K17" s="258" t="s">
        <v>206</v>
      </c>
      <c r="L17" s="258"/>
      <c r="M17" s="28"/>
      <c r="N17" s="27" t="str">
        <f t="shared" ref="N17:N21" si="2">IF(M17="","",IF(M17="No","Si", "No"))</f>
        <v/>
      </c>
      <c r="Q17" t="s">
        <v>41</v>
      </c>
      <c r="R17" t="s">
        <v>43</v>
      </c>
      <c r="T17" s="29">
        <f t="shared" si="0"/>
        <v>0</v>
      </c>
      <c r="U17" s="30">
        <f t="shared" ref="U17:U21" si="3">T17/(V17*$S$22)</f>
        <v>0</v>
      </c>
      <c r="V17" s="23">
        <v>14</v>
      </c>
      <c r="W17" s="23">
        <v>10</v>
      </c>
      <c r="X17" s="23">
        <v>5</v>
      </c>
      <c r="Y17" s="23">
        <v>3</v>
      </c>
      <c r="AA17" s="23">
        <v>10</v>
      </c>
      <c r="AC17" s="5" t="s">
        <v>71</v>
      </c>
      <c r="AE17" s="5">
        <f>IF(M17="Si, permanente",AF17,IF(M17="No",AH17,AG17))</f>
        <v>3</v>
      </c>
      <c r="AF17" s="5">
        <v>10</v>
      </c>
      <c r="AG17" s="5">
        <v>3</v>
      </c>
      <c r="AH17" s="5">
        <v>0</v>
      </c>
    </row>
    <row r="18" spans="3:38" ht="53" customHeight="1" x14ac:dyDescent="0.2">
      <c r="C18" s="12"/>
      <c r="D18" s="31">
        <v>3</v>
      </c>
      <c r="E18" s="32" t="s">
        <v>36</v>
      </c>
      <c r="F18" s="26"/>
      <c r="G18" s="33"/>
      <c r="H18" s="33"/>
      <c r="I18" s="27" t="str">
        <f t="shared" si="1"/>
        <v/>
      </c>
      <c r="J18" s="22">
        <v>3</v>
      </c>
      <c r="K18" s="258" t="s">
        <v>207</v>
      </c>
      <c r="L18" s="258"/>
      <c r="M18" s="28"/>
      <c r="N18" s="27" t="str">
        <f t="shared" si="2"/>
        <v/>
      </c>
      <c r="R18" t="s">
        <v>44</v>
      </c>
      <c r="T18" s="29">
        <f t="shared" si="0"/>
        <v>0</v>
      </c>
      <c r="U18" s="30">
        <f t="shared" si="3"/>
        <v>0</v>
      </c>
      <c r="V18" s="23">
        <v>15</v>
      </c>
      <c r="W18" s="23">
        <v>10</v>
      </c>
      <c r="X18" s="23">
        <v>5</v>
      </c>
      <c r="Y18" s="23">
        <v>3</v>
      </c>
      <c r="AA18" s="23">
        <v>10</v>
      </c>
      <c r="AC18" s="5" t="s">
        <v>41</v>
      </c>
      <c r="AE18" s="5">
        <f>IF(M18="Si, permanente",AF18,IF(M18="No",AH18,AG18))</f>
        <v>3</v>
      </c>
      <c r="AF18" s="5">
        <v>10</v>
      </c>
      <c r="AG18" s="5">
        <v>3</v>
      </c>
      <c r="AH18" s="5">
        <v>0</v>
      </c>
    </row>
    <row r="19" spans="3:38" ht="53" customHeight="1" x14ac:dyDescent="0.2">
      <c r="C19" s="12"/>
      <c r="D19" s="31">
        <v>4</v>
      </c>
      <c r="E19" s="32" t="s">
        <v>38</v>
      </c>
      <c r="F19" s="26"/>
      <c r="G19" s="33"/>
      <c r="H19" s="33"/>
      <c r="I19" s="34"/>
      <c r="J19" s="22">
        <v>4</v>
      </c>
      <c r="K19" s="258" t="s">
        <v>76</v>
      </c>
      <c r="L19" s="258"/>
      <c r="M19" s="28"/>
      <c r="N19" s="27" t="str">
        <f t="shared" si="2"/>
        <v/>
      </c>
      <c r="R19" t="s">
        <v>45</v>
      </c>
      <c r="T19" s="29">
        <f t="shared" si="0"/>
        <v>0</v>
      </c>
      <c r="U19" s="30">
        <f t="shared" si="3"/>
        <v>0</v>
      </c>
      <c r="V19" s="23">
        <v>10</v>
      </c>
      <c r="W19" s="23">
        <v>6</v>
      </c>
      <c r="X19" s="23">
        <v>4</v>
      </c>
      <c r="Y19" s="23">
        <v>2</v>
      </c>
      <c r="AA19" s="23">
        <v>5</v>
      </c>
      <c r="AC19" s="5" t="s">
        <v>72</v>
      </c>
      <c r="AE19" s="5">
        <f>IF(M19="Si, de pago",AF19,IF(M19="No",AH19,AG19))</f>
        <v>2</v>
      </c>
      <c r="AF19" s="5">
        <v>5</v>
      </c>
      <c r="AG19" s="5">
        <v>2</v>
      </c>
      <c r="AH19" s="5">
        <v>0</v>
      </c>
    </row>
    <row r="20" spans="3:38" s="1" customFormat="1" ht="53" customHeight="1" x14ac:dyDescent="0.25">
      <c r="D20" s="31">
        <v>5</v>
      </c>
      <c r="E20" s="32" t="s">
        <v>37</v>
      </c>
      <c r="F20" s="26"/>
      <c r="G20" s="33"/>
      <c r="H20" s="33"/>
      <c r="I20" s="34"/>
      <c r="J20" s="22">
        <v>5</v>
      </c>
      <c r="K20" s="258" t="s">
        <v>68</v>
      </c>
      <c r="L20" s="258"/>
      <c r="M20" s="28"/>
      <c r="N20" s="27" t="str">
        <f t="shared" si="2"/>
        <v/>
      </c>
      <c r="Q20"/>
      <c r="R20" s="1" t="s">
        <v>212</v>
      </c>
      <c r="T20" s="29">
        <f t="shared" si="0"/>
        <v>0</v>
      </c>
      <c r="U20" s="30">
        <f t="shared" si="3"/>
        <v>0</v>
      </c>
      <c r="V20" s="23">
        <v>3</v>
      </c>
      <c r="W20" s="23">
        <v>2</v>
      </c>
      <c r="X20" s="23">
        <v>2</v>
      </c>
      <c r="Y20" s="23">
        <v>1</v>
      </c>
      <c r="AA20" s="23">
        <v>5</v>
      </c>
      <c r="AC20" s="5" t="s">
        <v>73</v>
      </c>
      <c r="AE20" s="5">
        <f>IF(M20="Si",AF20,AG20)</f>
        <v>0</v>
      </c>
      <c r="AF20" s="5">
        <v>3</v>
      </c>
      <c r="AG20" s="5">
        <v>0</v>
      </c>
      <c r="AH20" s="5"/>
    </row>
    <row r="21" spans="3:38" ht="53" customHeight="1" x14ac:dyDescent="0.2">
      <c r="C21" s="12"/>
      <c r="D21" s="31">
        <v>6</v>
      </c>
      <c r="E21" s="32" t="s">
        <v>51</v>
      </c>
      <c r="F21" s="26"/>
      <c r="G21" s="33"/>
      <c r="H21" s="33"/>
      <c r="I21" s="34"/>
      <c r="J21" s="22">
        <v>6</v>
      </c>
      <c r="K21" s="258" t="s">
        <v>69</v>
      </c>
      <c r="L21" s="258"/>
      <c r="M21" s="28"/>
      <c r="N21" s="27" t="str">
        <f t="shared" si="2"/>
        <v/>
      </c>
      <c r="T21" s="29">
        <f t="shared" si="0"/>
        <v>0</v>
      </c>
      <c r="U21" s="30">
        <f t="shared" si="3"/>
        <v>0</v>
      </c>
      <c r="V21" s="23">
        <v>3</v>
      </c>
      <c r="W21" s="23">
        <v>2</v>
      </c>
      <c r="X21" s="23">
        <v>2</v>
      </c>
      <c r="Y21" s="23">
        <v>1</v>
      </c>
      <c r="AA21" s="23">
        <v>2</v>
      </c>
      <c r="AC21" s="5" t="s">
        <v>41</v>
      </c>
      <c r="AE21" s="5">
        <f>IF(M21="Si",AF21,AG21)</f>
        <v>0</v>
      </c>
      <c r="AF21" s="5">
        <v>2</v>
      </c>
      <c r="AG21" s="5">
        <v>0</v>
      </c>
      <c r="AH21" s="5"/>
    </row>
    <row r="22" spans="3:38" ht="15" customHeight="1" x14ac:dyDescent="0.2">
      <c r="R22" t="s">
        <v>47</v>
      </c>
      <c r="S22">
        <v>2</v>
      </c>
      <c r="T22">
        <f>SUM(T16:T21)</f>
        <v>0</v>
      </c>
      <c r="V22" s="6">
        <f>SUM(V16:V21)*S22</f>
        <v>114</v>
      </c>
      <c r="AC22" t="s">
        <v>74</v>
      </c>
      <c r="AE22">
        <f>SUM(AE16:AE21)</f>
        <v>13</v>
      </c>
      <c r="AF22">
        <f>SUM(AF16:AF21)</f>
        <v>40</v>
      </c>
    </row>
    <row r="23" spans="3:38" s="5" customFormat="1" ht="46" customHeight="1" x14ac:dyDescent="0.2">
      <c r="C23" s="12"/>
      <c r="D23" s="241" t="s">
        <v>53</v>
      </c>
      <c r="E23" s="242"/>
      <c r="F23" s="238" t="str">
        <f>IF(F16="","",VLOOKUP(1,$P$30:$T$35,4,0))</f>
        <v/>
      </c>
      <c r="G23" s="239"/>
      <c r="H23" s="239"/>
      <c r="I23" s="240"/>
      <c r="J23" s="237" t="s">
        <v>119</v>
      </c>
      <c r="K23" s="237"/>
      <c r="L23" s="238" t="str">
        <f>IF(M16="","",VLOOKUP(1,$AE$30:$AI$33,4,0))</f>
        <v/>
      </c>
      <c r="M23" s="239"/>
      <c r="N23" s="240"/>
      <c r="R23" s="5" t="s">
        <v>48</v>
      </c>
      <c r="S23" s="35">
        <v>1</v>
      </c>
      <c r="V23" s="23"/>
      <c r="W23" s="23"/>
      <c r="X23" s="23"/>
      <c r="Y23" s="23"/>
      <c r="AC23" s="5" t="s">
        <v>75</v>
      </c>
    </row>
    <row r="24" spans="3:38" ht="30" customHeight="1" x14ac:dyDescent="0.2">
      <c r="D24" s="243" t="s">
        <v>52</v>
      </c>
      <c r="E24" s="243"/>
      <c r="F24" s="244" t="str">
        <f>IF(F16="","",VLOOKUP(1,$P$30:$T$35,5,0))</f>
        <v/>
      </c>
      <c r="G24" s="245"/>
      <c r="H24" s="245"/>
      <c r="I24" s="246"/>
      <c r="J24" s="250" t="s">
        <v>52</v>
      </c>
      <c r="K24" s="251"/>
      <c r="L24" s="244" t="str">
        <f>IF(M16="","",VLOOKUP(1,$AE$30:$AI$33,5,0))</f>
        <v/>
      </c>
      <c r="M24" s="245"/>
      <c r="N24" s="246"/>
      <c r="R24" s="5" t="s">
        <v>49</v>
      </c>
      <c r="S24" s="35">
        <v>0.5</v>
      </c>
      <c r="AC24" s="5" t="s">
        <v>41</v>
      </c>
    </row>
    <row r="25" spans="3:38" ht="30" customHeight="1" x14ac:dyDescent="0.2">
      <c r="D25" s="243"/>
      <c r="E25" s="243"/>
      <c r="F25" s="247"/>
      <c r="G25" s="248"/>
      <c r="H25" s="248"/>
      <c r="I25" s="249"/>
      <c r="J25" s="252"/>
      <c r="K25" s="253"/>
      <c r="L25" s="247"/>
      <c r="M25" s="248"/>
      <c r="N25" s="249"/>
      <c r="R25" t="s">
        <v>212</v>
      </c>
    </row>
    <row r="26" spans="3:38" ht="15" customHeight="1" x14ac:dyDescent="0.2"/>
    <row r="27" spans="3:38" ht="65" customHeight="1" x14ac:dyDescent="0.2">
      <c r="D27" s="241" t="s">
        <v>195</v>
      </c>
      <c r="E27" s="242"/>
      <c r="F27" s="254"/>
      <c r="G27" s="255"/>
      <c r="H27" s="255"/>
      <c r="I27" s="255"/>
      <c r="J27" s="255"/>
      <c r="K27" s="255"/>
      <c r="L27" s="255"/>
      <c r="M27" s="255"/>
      <c r="N27" s="256"/>
    </row>
    <row r="28" spans="3:38" ht="15" customHeight="1" x14ac:dyDescent="0.2"/>
    <row r="29" spans="3:38" ht="38" customHeight="1" x14ac:dyDescent="0.2">
      <c r="D29" s="234" t="s">
        <v>65</v>
      </c>
      <c r="E29" s="235"/>
      <c r="F29" s="235"/>
      <c r="G29" s="235"/>
      <c r="H29" s="235"/>
      <c r="I29" s="236"/>
      <c r="J29" s="172" t="s">
        <v>261</v>
      </c>
      <c r="K29" s="172"/>
      <c r="L29" s="172"/>
      <c r="M29" s="172"/>
      <c r="N29" s="172"/>
      <c r="R29" s="36">
        <v>0</v>
      </c>
      <c r="S29" s="29">
        <f>COUNTIF(F16:F21,"si")</f>
        <v>0</v>
      </c>
    </row>
    <row r="30" spans="3:38" s="5" customFormat="1" ht="38" customHeight="1" x14ac:dyDescent="0.2">
      <c r="D30" s="225" t="s">
        <v>210</v>
      </c>
      <c r="E30" s="226"/>
      <c r="F30" s="226"/>
      <c r="G30" s="226"/>
      <c r="H30" s="226"/>
      <c r="I30" s="227"/>
      <c r="J30" s="170" t="s">
        <v>211</v>
      </c>
      <c r="K30" s="171"/>
      <c r="L30" s="171"/>
      <c r="M30" s="171"/>
      <c r="N30" s="171"/>
      <c r="P30" s="37">
        <f t="shared" ref="P30:P35" si="4">IF($T$22&gt;R30,1,0)</f>
        <v>0</v>
      </c>
      <c r="Q30" s="37">
        <v>6</v>
      </c>
      <c r="R30" s="37">
        <v>100</v>
      </c>
      <c r="S30" s="5" t="s">
        <v>61</v>
      </c>
      <c r="T30" s="5" t="s">
        <v>62</v>
      </c>
      <c r="V30" s="23"/>
      <c r="W30" s="6"/>
      <c r="X30" s="6"/>
      <c r="Y30" s="6"/>
      <c r="Z30"/>
      <c r="AA30"/>
      <c r="AB30"/>
      <c r="AC30"/>
      <c r="AD30"/>
      <c r="AE30" s="37">
        <f>IF($AE$22&gt;AG30,1,0)</f>
        <v>0</v>
      </c>
      <c r="AF30" s="37">
        <v>4</v>
      </c>
      <c r="AG30" s="37">
        <v>35</v>
      </c>
      <c r="AH30" s="5" t="s">
        <v>77</v>
      </c>
      <c r="AI30" s="5" t="s">
        <v>78</v>
      </c>
      <c r="AK30"/>
      <c r="AL30"/>
    </row>
    <row r="31" spans="3:38" ht="38" customHeight="1" x14ac:dyDescent="0.2">
      <c r="D31" s="228"/>
      <c r="E31" s="229"/>
      <c r="F31" s="229"/>
      <c r="G31" s="229"/>
      <c r="H31" s="229"/>
      <c r="I31" s="230"/>
      <c r="J31" s="171"/>
      <c r="K31" s="171"/>
      <c r="L31" s="171"/>
      <c r="M31" s="171"/>
      <c r="N31" s="171"/>
      <c r="P31" s="37">
        <f t="shared" si="4"/>
        <v>0</v>
      </c>
      <c r="Q31" s="37">
        <v>5</v>
      </c>
      <c r="R31" s="37">
        <v>75</v>
      </c>
      <c r="S31" s="5" t="s">
        <v>54</v>
      </c>
      <c r="T31" s="5" t="s">
        <v>62</v>
      </c>
      <c r="U31" s="5"/>
      <c r="V31" s="23"/>
      <c r="AE31" s="37">
        <f t="shared" ref="AE31:AE32" si="5">IF($AE$22&gt;AG31,1,0)</f>
        <v>0</v>
      </c>
      <c r="AF31" s="37">
        <v>3</v>
      </c>
      <c r="AG31" s="37">
        <v>20</v>
      </c>
      <c r="AH31" s="5" t="s">
        <v>79</v>
      </c>
      <c r="AI31" s="5" t="s">
        <v>81</v>
      </c>
      <c r="AJ31" s="5"/>
    </row>
    <row r="32" spans="3:38" ht="38" customHeight="1" x14ac:dyDescent="0.2">
      <c r="D32" s="228"/>
      <c r="E32" s="229"/>
      <c r="F32" s="229"/>
      <c r="G32" s="229"/>
      <c r="H32" s="229"/>
      <c r="I32" s="230"/>
      <c r="J32" s="171"/>
      <c r="K32" s="171"/>
      <c r="L32" s="171"/>
      <c r="M32" s="171"/>
      <c r="N32" s="171"/>
      <c r="P32" s="37">
        <f t="shared" si="4"/>
        <v>0</v>
      </c>
      <c r="Q32" s="37">
        <v>4</v>
      </c>
      <c r="R32" s="37">
        <v>50</v>
      </c>
      <c r="S32" s="5" t="s">
        <v>55</v>
      </c>
      <c r="T32" s="5" t="s">
        <v>56</v>
      </c>
      <c r="U32" s="5"/>
      <c r="V32" s="23"/>
      <c r="AE32" s="37">
        <f t="shared" si="5"/>
        <v>1</v>
      </c>
      <c r="AF32" s="37">
        <v>2</v>
      </c>
      <c r="AG32" s="37">
        <v>10</v>
      </c>
      <c r="AH32" s="5" t="s">
        <v>208</v>
      </c>
      <c r="AI32" s="5" t="s">
        <v>83</v>
      </c>
      <c r="AJ32" s="5"/>
    </row>
    <row r="33" spans="1:38" ht="38" customHeight="1" x14ac:dyDescent="0.2">
      <c r="D33" s="228"/>
      <c r="E33" s="229"/>
      <c r="F33" s="229"/>
      <c r="G33" s="229"/>
      <c r="H33" s="229"/>
      <c r="I33" s="230"/>
      <c r="J33" s="171"/>
      <c r="K33" s="171"/>
      <c r="L33" s="171"/>
      <c r="M33" s="171"/>
      <c r="N33" s="171"/>
      <c r="P33" s="37">
        <f t="shared" si="4"/>
        <v>0</v>
      </c>
      <c r="Q33" s="37">
        <v>3</v>
      </c>
      <c r="R33" s="37">
        <v>25</v>
      </c>
      <c r="S33" s="5" t="s">
        <v>57</v>
      </c>
      <c r="T33" s="5" t="s">
        <v>58</v>
      </c>
      <c r="U33" s="5"/>
      <c r="V33" s="23"/>
      <c r="W33" s="23"/>
      <c r="X33" s="23"/>
      <c r="Y33" s="23"/>
      <c r="Z33" s="5"/>
      <c r="AA33" s="5"/>
      <c r="AB33" s="5"/>
      <c r="AC33" s="5"/>
      <c r="AD33" s="5"/>
      <c r="AE33" s="37">
        <f t="shared" ref="AE33" si="6">IF($T$22&gt;AG33,1,0)</f>
        <v>0</v>
      </c>
      <c r="AF33" s="37">
        <v>1</v>
      </c>
      <c r="AG33" s="37">
        <v>5</v>
      </c>
      <c r="AH33" s="5" t="s">
        <v>209</v>
      </c>
      <c r="AI33" s="5" t="s">
        <v>82</v>
      </c>
      <c r="AJ33" s="5"/>
      <c r="AK33" s="5"/>
      <c r="AL33" s="5"/>
    </row>
    <row r="34" spans="1:38" ht="38" customHeight="1" x14ac:dyDescent="0.2">
      <c r="D34" s="228"/>
      <c r="E34" s="229"/>
      <c r="F34" s="229"/>
      <c r="G34" s="229"/>
      <c r="H34" s="229"/>
      <c r="I34" s="230"/>
      <c r="J34" s="171"/>
      <c r="K34" s="171"/>
      <c r="L34" s="171"/>
      <c r="M34" s="171"/>
      <c r="N34" s="171"/>
      <c r="P34" s="37">
        <f t="shared" si="4"/>
        <v>0</v>
      </c>
      <c r="Q34" s="37">
        <v>2</v>
      </c>
      <c r="R34" s="37">
        <v>10</v>
      </c>
      <c r="S34" s="5" t="s">
        <v>59</v>
      </c>
      <c r="T34" s="5" t="s">
        <v>60</v>
      </c>
      <c r="U34" s="5"/>
      <c r="V34" s="23"/>
      <c r="AE34" s="5"/>
      <c r="AF34" s="5"/>
      <c r="AG34" s="5"/>
      <c r="AH34" s="5"/>
      <c r="AI34" s="5"/>
      <c r="AJ34" s="5"/>
    </row>
    <row r="35" spans="1:38" ht="38" customHeight="1" x14ac:dyDescent="0.2">
      <c r="D35" s="228"/>
      <c r="E35" s="229"/>
      <c r="F35" s="229"/>
      <c r="G35" s="229"/>
      <c r="H35" s="229"/>
      <c r="I35" s="230"/>
      <c r="J35" s="171"/>
      <c r="K35" s="171"/>
      <c r="L35" s="171"/>
      <c r="M35" s="171"/>
      <c r="N35" s="171"/>
      <c r="P35" s="37">
        <f t="shared" si="4"/>
        <v>0</v>
      </c>
      <c r="Q35" s="37">
        <v>1</v>
      </c>
      <c r="R35" s="37">
        <v>0</v>
      </c>
      <c r="S35" s="5" t="s">
        <v>59</v>
      </c>
      <c r="T35" s="5" t="s">
        <v>60</v>
      </c>
      <c r="U35" s="5"/>
      <c r="V35" s="23"/>
      <c r="AE35" s="5"/>
      <c r="AF35" s="5"/>
      <c r="AG35" s="5"/>
      <c r="AH35" s="5"/>
      <c r="AI35" s="5"/>
      <c r="AJ35" s="5"/>
    </row>
    <row r="36" spans="1:38" ht="38" customHeight="1" x14ac:dyDescent="0.2">
      <c r="D36" s="228"/>
      <c r="E36" s="229"/>
      <c r="F36" s="229"/>
      <c r="G36" s="229"/>
      <c r="H36" s="229"/>
      <c r="I36" s="230"/>
      <c r="J36" s="171"/>
      <c r="K36" s="171"/>
      <c r="L36" s="171"/>
      <c r="M36" s="171"/>
      <c r="N36" s="171"/>
    </row>
    <row r="37" spans="1:38" ht="32" customHeight="1" x14ac:dyDescent="0.2">
      <c r="D37" s="228"/>
      <c r="E37" s="229"/>
      <c r="F37" s="229"/>
      <c r="G37" s="229"/>
      <c r="H37" s="229"/>
      <c r="I37" s="230"/>
      <c r="J37" s="171"/>
      <c r="K37" s="171"/>
      <c r="L37" s="171"/>
      <c r="M37" s="171"/>
      <c r="N37" s="171"/>
    </row>
    <row r="38" spans="1:38" ht="54" customHeight="1" x14ac:dyDescent="0.2">
      <c r="D38" s="231"/>
      <c r="E38" s="232"/>
      <c r="F38" s="232"/>
      <c r="G38" s="232"/>
      <c r="H38" s="232"/>
      <c r="I38" s="233"/>
      <c r="J38" s="171"/>
      <c r="K38" s="171"/>
      <c r="L38" s="171"/>
      <c r="M38" s="171"/>
      <c r="N38" s="171"/>
    </row>
    <row r="39" spans="1:38" ht="32" customHeight="1" x14ac:dyDescent="0.2"/>
    <row r="40" spans="1:38" ht="24" x14ac:dyDescent="0.3">
      <c r="A40" s="141" t="s">
        <v>254</v>
      </c>
      <c r="B40" s="141"/>
      <c r="C40" s="141"/>
      <c r="D40" s="141"/>
      <c r="E40" s="141"/>
      <c r="F40" s="141"/>
      <c r="G40" s="141"/>
      <c r="H40" s="141"/>
      <c r="I40" s="140" t="s">
        <v>255</v>
      </c>
      <c r="J40" s="140"/>
      <c r="K40" s="140"/>
      <c r="L40" s="140"/>
      <c r="M40" s="140"/>
      <c r="N40" s="140"/>
    </row>
  </sheetData>
  <sheetProtection algorithmName="SHA-512" hashValue="U2nUEpwkLk83DAIRIQmOO3mye6n3b0hMAuY7dLRW37WDt74NBiB1KEviyLWUE0RWg1eOBpx41NA9/j+cHN/7nA==" saltValue="FWfLoOURML/zQiy7IETVBg==" spinCount="100000" sheet="1" objects="1" scenarios="1" selectLockedCells="1"/>
  <mergeCells count="32">
    <mergeCell ref="A40:H40"/>
    <mergeCell ref="I40:N40"/>
    <mergeCell ref="L3:N3"/>
    <mergeCell ref="K21:L21"/>
    <mergeCell ref="D12:I12"/>
    <mergeCell ref="J15:L15"/>
    <mergeCell ref="K16:L16"/>
    <mergeCell ref="K17:L17"/>
    <mergeCell ref="K18:L18"/>
    <mergeCell ref="K19:L19"/>
    <mergeCell ref="K20:L20"/>
    <mergeCell ref="D13:I14"/>
    <mergeCell ref="J13:N14"/>
    <mergeCell ref="A4:N4"/>
    <mergeCell ref="A6:C6"/>
    <mergeCell ref="D6:N6"/>
    <mergeCell ref="D8:N10"/>
    <mergeCell ref="J12:N12"/>
    <mergeCell ref="D30:I38"/>
    <mergeCell ref="D29:I29"/>
    <mergeCell ref="J23:K23"/>
    <mergeCell ref="L23:N23"/>
    <mergeCell ref="J29:N29"/>
    <mergeCell ref="J30:N38"/>
    <mergeCell ref="D23:E23"/>
    <mergeCell ref="D24:E25"/>
    <mergeCell ref="F23:I23"/>
    <mergeCell ref="F24:I25"/>
    <mergeCell ref="J24:K25"/>
    <mergeCell ref="L24:N25"/>
    <mergeCell ref="D27:E27"/>
    <mergeCell ref="F27:N27"/>
  </mergeCells>
  <conditionalFormatting sqref="I16:I21">
    <cfRule type="containsText" dxfId="1" priority="2" operator="containsText" text="Si">
      <formula>NOT(ISERROR(SEARCH("Si",I16)))</formula>
    </cfRule>
  </conditionalFormatting>
  <conditionalFormatting sqref="N16:N21">
    <cfRule type="containsText" dxfId="0" priority="1" operator="containsText" text="Si">
      <formula>NOT(ISERROR(SEARCH("Si",N16)))</formula>
    </cfRule>
  </conditionalFormatting>
  <dataValidations count="6">
    <dataValidation type="list" allowBlank="1" showInputMessage="1" showErrorMessage="1" sqref="H16:H21" xr:uid="{AB8CFC5F-D3F1-E04D-9F35-A18B77EE4C84}">
      <formula1>$R$16:$R$20</formula1>
    </dataValidation>
    <dataValidation type="list" allowBlank="1" showInputMessage="1" showErrorMessage="1" sqref="F16:F21 M20:M21" xr:uid="{4E74B832-432D-0A42-AADD-872C85C491EE}">
      <formula1>$Q$16:$Q$17</formula1>
    </dataValidation>
    <dataValidation type="list" allowBlank="1" showInputMessage="1" showErrorMessage="1" sqref="G16:G21" xr:uid="{849477A5-6139-E840-9D93-B1E1EED6D787}">
      <formula1>$R$22:$R$25</formula1>
    </dataValidation>
    <dataValidation type="list" allowBlank="1" showInputMessage="1" showErrorMessage="1" sqref="M16" xr:uid="{A37F9068-A2E6-854C-912D-6CC793995E94}">
      <formula1>$AC$19:$AC$21</formula1>
    </dataValidation>
    <dataValidation type="list" allowBlank="1" showInputMessage="1" showErrorMessage="1" sqref="M17:M18" xr:uid="{156E6852-6EAF-834F-906D-D75EC6F3C307}">
      <formula1>$AC$22:$AC$24</formula1>
    </dataValidation>
    <dataValidation type="list" allowBlank="1" showInputMessage="1" showErrorMessage="1" sqref="M19" xr:uid="{9D8ADA53-FCD2-3340-BFA0-249D2CB1E465}">
      <formula1>$AC$16:$AC$18</formula1>
    </dataValidation>
  </dataValidations>
  <hyperlinks>
    <hyperlink ref="N1" r:id="rId1" xr:uid="{78D16D79-6835-C246-9BBF-59B103B428CE}"/>
    <hyperlink ref="L3" r:id="rId2" xr:uid="{7C3D1528-EB0A-7344-B353-43C879F0A882}"/>
    <hyperlink ref="I40" r:id="rId3" xr:uid="{6DBA408E-B985-AA46-9CF5-FB3D42386543}"/>
  </hyperlinks>
  <pageMargins left="0.7" right="0.7" top="0.75" bottom="0.75" header="0.3" footer="0.3"/>
  <pageSetup paperSize="9" scale="38" orientation="portrait" horizontalDpi="0" verticalDpi="0"/>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2F7F1-CC43-774F-B216-A77DE009AD54}">
  <sheetPr codeName="Hoja11">
    <pageSetUpPr fitToPage="1"/>
  </sheetPr>
  <dimension ref="A1:Z121"/>
  <sheetViews>
    <sheetView topLeftCell="F43" zoomScale="138" zoomScaleNormal="93" workbookViewId="0">
      <selection activeCell="M31" sqref="M31"/>
    </sheetView>
  </sheetViews>
  <sheetFormatPr baseColWidth="10" defaultRowHeight="16" x14ac:dyDescent="0.2"/>
  <cols>
    <col min="3" max="3" width="3" customWidth="1"/>
    <col min="4" max="4" width="5.33203125" customWidth="1"/>
    <col min="5" max="5" width="32.6640625" customWidth="1"/>
    <col min="6" max="6" width="21.83203125" customWidth="1"/>
    <col min="7" max="7" width="57.33203125" style="6" customWidth="1"/>
    <col min="8" max="9" width="24.5" customWidth="1"/>
    <col min="10" max="11" width="19.6640625" customWidth="1"/>
    <col min="13" max="13" width="15.1640625" hidden="1" customWidth="1"/>
    <col min="14" max="15" width="10.83203125" hidden="1" customWidth="1"/>
  </cols>
  <sheetData>
    <row r="1" spans="1:26" s="1" customFormat="1" ht="76" customHeight="1" x14ac:dyDescent="0.25">
      <c r="H1" s="2"/>
      <c r="I1" s="2"/>
      <c r="J1" s="2"/>
      <c r="K1" s="2"/>
      <c r="L1" s="17" t="s">
        <v>4</v>
      </c>
      <c r="T1" s="18"/>
      <c r="U1" s="18"/>
      <c r="V1" s="18"/>
      <c r="W1" s="18"/>
    </row>
    <row r="2" spans="1:26" s="1" customFormat="1" ht="21" x14ac:dyDescent="0.25">
      <c r="L2" s="3" t="s">
        <v>21</v>
      </c>
      <c r="T2" s="18"/>
      <c r="U2" s="18"/>
      <c r="V2" s="18"/>
      <c r="W2" s="18"/>
    </row>
    <row r="3" spans="1:26" s="1" customFormat="1" ht="21" x14ac:dyDescent="0.25">
      <c r="J3" s="137" t="s">
        <v>253</v>
      </c>
      <c r="K3" s="257"/>
      <c r="L3" s="257"/>
      <c r="T3" s="18"/>
      <c r="U3" s="18"/>
      <c r="V3" s="18"/>
      <c r="W3" s="18"/>
    </row>
    <row r="4" spans="1:26" s="1" customFormat="1" ht="21" x14ac:dyDescent="0.25">
      <c r="A4" s="109" t="s">
        <v>3</v>
      </c>
      <c r="B4" s="109"/>
      <c r="C4" s="109"/>
      <c r="D4" s="109"/>
      <c r="E4" s="109"/>
      <c r="F4" s="109"/>
      <c r="G4" s="109"/>
      <c r="H4" s="109"/>
      <c r="I4" s="109"/>
      <c r="J4" s="109"/>
      <c r="K4" s="109"/>
      <c r="L4" s="109"/>
      <c r="M4" s="109"/>
      <c r="N4" s="109"/>
      <c r="O4" s="109"/>
      <c r="W4" s="18"/>
      <c r="X4" s="18"/>
      <c r="Y4" s="18"/>
      <c r="Z4" s="18"/>
    </row>
    <row r="5" spans="1:26" s="1" customFormat="1" ht="21" x14ac:dyDescent="0.25">
      <c r="W5" s="18"/>
      <c r="X5" s="18"/>
      <c r="Y5" s="18"/>
      <c r="Z5" s="18"/>
    </row>
    <row r="6" spans="1:26" s="1" customFormat="1" ht="21" x14ac:dyDescent="0.25">
      <c r="A6" s="197" t="s">
        <v>22</v>
      </c>
      <c r="B6" s="198"/>
      <c r="C6" s="199"/>
      <c r="D6" s="193" t="s">
        <v>23</v>
      </c>
      <c r="E6" s="193"/>
      <c r="F6" s="193"/>
      <c r="G6" s="193"/>
      <c r="H6" s="193"/>
      <c r="I6" s="193"/>
      <c r="J6" s="193"/>
      <c r="K6" s="193"/>
      <c r="L6" s="193"/>
      <c r="M6" s="193"/>
      <c r="N6" s="193"/>
      <c r="O6" s="193"/>
      <c r="W6" s="18"/>
      <c r="X6" s="18"/>
      <c r="Y6" s="18"/>
      <c r="Z6" s="18"/>
    </row>
    <row r="7" spans="1:26" s="1" customFormat="1" ht="21" x14ac:dyDescent="0.25">
      <c r="A7" s="1" t="s">
        <v>0</v>
      </c>
      <c r="W7" s="18"/>
      <c r="X7" s="18"/>
      <c r="Y7" s="18"/>
      <c r="Z7" s="18"/>
    </row>
    <row r="8" spans="1:26" s="1" customFormat="1" ht="36" customHeight="1" x14ac:dyDescent="0.25">
      <c r="D8" s="117" t="s">
        <v>379</v>
      </c>
      <c r="E8" s="117"/>
      <c r="F8" s="117"/>
      <c r="G8" s="117"/>
      <c r="H8" s="117"/>
      <c r="I8" s="117"/>
      <c r="J8" s="117"/>
      <c r="K8" s="117"/>
      <c r="L8" s="117"/>
      <c r="M8" s="117"/>
      <c r="N8" s="117"/>
      <c r="O8" s="117"/>
      <c r="W8" s="18"/>
      <c r="X8" s="18"/>
      <c r="Y8" s="18"/>
      <c r="Z8" s="18"/>
    </row>
    <row r="9" spans="1:26" s="1" customFormat="1" ht="36" customHeight="1" x14ac:dyDescent="0.25">
      <c r="D9" s="117"/>
      <c r="E9" s="117"/>
      <c r="F9" s="117"/>
      <c r="G9" s="117"/>
      <c r="H9" s="117"/>
      <c r="I9" s="117"/>
      <c r="J9" s="117"/>
      <c r="K9" s="117"/>
      <c r="L9" s="117"/>
      <c r="M9" s="117"/>
      <c r="N9" s="117"/>
      <c r="O9" s="117"/>
      <c r="W9" s="18"/>
      <c r="X9" s="18"/>
      <c r="Y9" s="18"/>
      <c r="Z9" s="18"/>
    </row>
    <row r="10" spans="1:26" s="1" customFormat="1" ht="36" customHeight="1" x14ac:dyDescent="0.25">
      <c r="D10" s="117"/>
      <c r="E10" s="117"/>
      <c r="F10" s="117"/>
      <c r="G10" s="117"/>
      <c r="H10" s="117"/>
      <c r="I10" s="117"/>
      <c r="J10" s="117"/>
      <c r="K10" s="117"/>
      <c r="L10" s="117"/>
      <c r="M10" s="117"/>
      <c r="N10" s="117"/>
      <c r="O10" s="117"/>
      <c r="W10" s="18"/>
      <c r="X10" s="18"/>
      <c r="Y10" s="18"/>
      <c r="Z10" s="18"/>
    </row>
    <row r="11" spans="1:26" s="1" customFormat="1" ht="21" x14ac:dyDescent="0.25">
      <c r="A11"/>
      <c r="B11"/>
      <c r="C11" s="12"/>
      <c r="W11" s="18"/>
      <c r="X11" s="18"/>
      <c r="Y11" s="18"/>
      <c r="Z11" s="18"/>
    </row>
    <row r="12" spans="1:26" s="5" customFormat="1" ht="24" customHeight="1" x14ac:dyDescent="0.2">
      <c r="A12"/>
      <c r="B12"/>
      <c r="C12" s="12"/>
      <c r="D12" s="281" t="s">
        <v>274</v>
      </c>
      <c r="E12" s="281"/>
      <c r="F12" s="82" t="s">
        <v>275</v>
      </c>
      <c r="G12" s="82" t="s">
        <v>276</v>
      </c>
      <c r="H12" s="82" t="s">
        <v>277</v>
      </c>
      <c r="I12" s="82" t="s">
        <v>401</v>
      </c>
      <c r="J12" s="83" t="s">
        <v>278</v>
      </c>
      <c r="K12" s="83" t="s">
        <v>279</v>
      </c>
    </row>
    <row r="13" spans="1:26" s="13" customFormat="1" ht="60" x14ac:dyDescent="0.2">
      <c r="A13"/>
      <c r="B13"/>
      <c r="C13" s="12"/>
      <c r="D13" s="282" t="s">
        <v>280</v>
      </c>
      <c r="E13" s="283">
        <f>F98</f>
        <v>1438</v>
      </c>
      <c r="F13" s="84" t="s">
        <v>281</v>
      </c>
      <c r="G13" s="84" t="s">
        <v>282</v>
      </c>
      <c r="H13" s="84" t="s">
        <v>405</v>
      </c>
      <c r="I13" s="84" t="s">
        <v>402</v>
      </c>
      <c r="J13" s="84" t="s">
        <v>406</v>
      </c>
      <c r="K13" s="84" t="s">
        <v>283</v>
      </c>
    </row>
    <row r="14" spans="1:26" ht="16" customHeight="1" x14ac:dyDescent="0.2">
      <c r="C14" s="12"/>
      <c r="D14" s="282"/>
      <c r="E14" s="284"/>
      <c r="F14" s="85" t="s">
        <v>284</v>
      </c>
      <c r="G14" s="86" t="s">
        <v>34</v>
      </c>
      <c r="H14" s="87" t="s">
        <v>41</v>
      </c>
      <c r="I14" s="87" t="s">
        <v>353</v>
      </c>
      <c r="J14" s="88">
        <v>1200</v>
      </c>
      <c r="K14" s="89"/>
      <c r="M14" t="str">
        <f>IF(G14="","","Hardware")</f>
        <v>Hardware</v>
      </c>
      <c r="N14" s="6">
        <f>IF(F14="","",IF(I14="Compra",IF(H14="No",J14/5,0),IF(I14="Renting mensual",J14*12,J14)))</f>
        <v>240</v>
      </c>
    </row>
    <row r="15" spans="1:26" x14ac:dyDescent="0.2">
      <c r="C15" s="12"/>
      <c r="D15" s="282"/>
      <c r="E15" s="284"/>
      <c r="F15" s="85" t="s">
        <v>285</v>
      </c>
      <c r="G15" s="86" t="s">
        <v>286</v>
      </c>
      <c r="H15" s="87" t="s">
        <v>40</v>
      </c>
      <c r="I15" s="87" t="s">
        <v>353</v>
      </c>
      <c r="J15" s="88">
        <v>1000</v>
      </c>
      <c r="K15" s="89"/>
      <c r="M15" t="str">
        <f t="shared" ref="M15:M35" si="0">IF(G15="","","Hardware")</f>
        <v>Hardware</v>
      </c>
      <c r="N15" s="6">
        <f t="shared" ref="N15:N35" si="1">IF(F15="","",IF(I15="Compra",IF(H15="No",J15/5,0),IF(I15="Renting mensual",J15*12,J15)))</f>
        <v>0</v>
      </c>
    </row>
    <row r="16" spans="1:26" x14ac:dyDescent="0.2">
      <c r="C16" s="12"/>
      <c r="D16" s="282"/>
      <c r="E16" s="284"/>
      <c r="F16" s="85" t="s">
        <v>287</v>
      </c>
      <c r="G16" s="86" t="s">
        <v>286</v>
      </c>
      <c r="H16" s="87" t="s">
        <v>41</v>
      </c>
      <c r="I16" s="87" t="s">
        <v>353</v>
      </c>
      <c r="J16" s="88">
        <v>750</v>
      </c>
      <c r="K16" s="89"/>
      <c r="M16" t="str">
        <f t="shared" si="0"/>
        <v>Hardware</v>
      </c>
      <c r="N16" s="6">
        <f t="shared" si="1"/>
        <v>150</v>
      </c>
    </row>
    <row r="17" spans="1:14" x14ac:dyDescent="0.2">
      <c r="C17" s="12"/>
      <c r="D17" s="282"/>
      <c r="E17" s="284"/>
      <c r="F17" s="85" t="s">
        <v>288</v>
      </c>
      <c r="G17" s="86" t="s">
        <v>289</v>
      </c>
      <c r="H17" s="87" t="s">
        <v>41</v>
      </c>
      <c r="I17" s="87" t="s">
        <v>353</v>
      </c>
      <c r="J17" s="88">
        <v>800</v>
      </c>
      <c r="K17" s="89"/>
      <c r="M17" t="str">
        <f t="shared" si="0"/>
        <v>Hardware</v>
      </c>
      <c r="N17" s="6">
        <f t="shared" si="1"/>
        <v>160</v>
      </c>
    </row>
    <row r="18" spans="1:14" x14ac:dyDescent="0.2">
      <c r="C18" s="12"/>
      <c r="D18" s="282"/>
      <c r="E18" s="284"/>
      <c r="F18" s="85" t="s">
        <v>290</v>
      </c>
      <c r="G18" s="86" t="s">
        <v>289</v>
      </c>
      <c r="H18" s="87" t="s">
        <v>40</v>
      </c>
      <c r="I18" s="87" t="s">
        <v>353</v>
      </c>
      <c r="J18" s="88">
        <v>400</v>
      </c>
      <c r="K18" s="89"/>
      <c r="M18" t="str">
        <f t="shared" si="0"/>
        <v>Hardware</v>
      </c>
      <c r="N18" s="6">
        <f t="shared" si="1"/>
        <v>0</v>
      </c>
    </row>
    <row r="19" spans="1:14" ht="16" customHeight="1" x14ac:dyDescent="0.2">
      <c r="C19" s="12"/>
      <c r="D19" s="282"/>
      <c r="E19" s="284"/>
      <c r="F19" s="85" t="s">
        <v>291</v>
      </c>
      <c r="G19" s="86" t="s">
        <v>38</v>
      </c>
      <c r="H19" s="86" t="s">
        <v>40</v>
      </c>
      <c r="I19" s="87" t="s">
        <v>353</v>
      </c>
      <c r="J19" s="88">
        <v>350</v>
      </c>
      <c r="K19" s="89"/>
      <c r="M19" t="str">
        <f t="shared" si="0"/>
        <v>Hardware</v>
      </c>
      <c r="N19" s="6">
        <f t="shared" si="1"/>
        <v>0</v>
      </c>
    </row>
    <row r="20" spans="1:14" ht="16" customHeight="1" x14ac:dyDescent="0.25">
      <c r="A20" s="1"/>
      <c r="B20" s="1"/>
      <c r="C20" s="1"/>
      <c r="D20" s="282"/>
      <c r="E20" s="284"/>
      <c r="F20" s="85" t="s">
        <v>292</v>
      </c>
      <c r="G20" s="86" t="s">
        <v>293</v>
      </c>
      <c r="H20" s="86" t="s">
        <v>40</v>
      </c>
      <c r="I20" s="87" t="s">
        <v>353</v>
      </c>
      <c r="J20" s="88">
        <v>800</v>
      </c>
      <c r="K20" s="89"/>
      <c r="M20" t="str">
        <f t="shared" si="0"/>
        <v>Hardware</v>
      </c>
      <c r="N20" s="6">
        <f t="shared" si="1"/>
        <v>0</v>
      </c>
    </row>
    <row r="21" spans="1:14" x14ac:dyDescent="0.2">
      <c r="C21" s="12"/>
      <c r="D21" s="282"/>
      <c r="E21" s="284"/>
      <c r="F21" s="85" t="s">
        <v>294</v>
      </c>
      <c r="G21" s="86" t="s">
        <v>293</v>
      </c>
      <c r="H21" s="86" t="s">
        <v>41</v>
      </c>
      <c r="I21" s="87" t="s">
        <v>353</v>
      </c>
      <c r="J21" s="88">
        <v>400</v>
      </c>
      <c r="K21" s="89"/>
      <c r="M21" t="str">
        <f t="shared" si="0"/>
        <v>Hardware</v>
      </c>
      <c r="N21" s="6">
        <f t="shared" si="1"/>
        <v>80</v>
      </c>
    </row>
    <row r="22" spans="1:14" x14ac:dyDescent="0.2">
      <c r="D22" s="282"/>
      <c r="E22" s="284"/>
      <c r="F22" s="85" t="s">
        <v>295</v>
      </c>
      <c r="G22" s="86" t="s">
        <v>295</v>
      </c>
      <c r="H22" s="86" t="s">
        <v>41</v>
      </c>
      <c r="I22" s="87" t="s">
        <v>353</v>
      </c>
      <c r="J22" s="88">
        <v>300</v>
      </c>
      <c r="K22" s="89"/>
      <c r="M22" t="str">
        <f t="shared" si="0"/>
        <v>Hardware</v>
      </c>
      <c r="N22" s="6">
        <f t="shared" si="1"/>
        <v>60</v>
      </c>
    </row>
    <row r="23" spans="1:14" x14ac:dyDescent="0.2">
      <c r="A23" s="5"/>
      <c r="B23" s="5"/>
      <c r="C23" s="12"/>
      <c r="D23" s="282"/>
      <c r="E23" s="284"/>
      <c r="F23" s="85" t="s">
        <v>296</v>
      </c>
      <c r="G23" s="86" t="s">
        <v>297</v>
      </c>
      <c r="H23" s="86" t="s">
        <v>41</v>
      </c>
      <c r="I23" s="87" t="s">
        <v>353</v>
      </c>
      <c r="J23" s="88">
        <v>40</v>
      </c>
      <c r="K23" s="89"/>
      <c r="M23" t="str">
        <f t="shared" si="0"/>
        <v>Hardware</v>
      </c>
      <c r="N23" s="6">
        <f t="shared" si="1"/>
        <v>8</v>
      </c>
    </row>
    <row r="24" spans="1:14" x14ac:dyDescent="0.2">
      <c r="D24" s="282"/>
      <c r="E24" s="284"/>
      <c r="F24" s="85" t="s">
        <v>37</v>
      </c>
      <c r="G24" s="86" t="s">
        <v>37</v>
      </c>
      <c r="H24" s="86" t="s">
        <v>40</v>
      </c>
      <c r="I24" s="87" t="s">
        <v>353</v>
      </c>
      <c r="J24" s="88">
        <v>100</v>
      </c>
      <c r="K24" s="89"/>
      <c r="M24" t="str">
        <f t="shared" si="0"/>
        <v>Hardware</v>
      </c>
      <c r="N24" s="6">
        <f t="shared" si="1"/>
        <v>0</v>
      </c>
    </row>
    <row r="25" spans="1:14" ht="16" customHeight="1" x14ac:dyDescent="0.2">
      <c r="D25" s="282" t="s">
        <v>298</v>
      </c>
      <c r="E25" s="285">
        <f>E13/F114</f>
        <v>0.2146121311074165</v>
      </c>
      <c r="F25" s="85" t="s">
        <v>299</v>
      </c>
      <c r="G25" s="86" t="s">
        <v>299</v>
      </c>
      <c r="H25" s="86" t="s">
        <v>40</v>
      </c>
      <c r="I25" s="87" t="s">
        <v>353</v>
      </c>
      <c r="J25" s="88">
        <v>400</v>
      </c>
      <c r="K25" s="89"/>
      <c r="M25" t="str">
        <f t="shared" si="0"/>
        <v>Hardware</v>
      </c>
      <c r="N25" s="6">
        <f t="shared" si="1"/>
        <v>0</v>
      </c>
    </row>
    <row r="26" spans="1:14" x14ac:dyDescent="0.2">
      <c r="D26" s="282"/>
      <c r="E26" s="285"/>
      <c r="F26" s="85" t="s">
        <v>300</v>
      </c>
      <c r="G26" s="86" t="s">
        <v>300</v>
      </c>
      <c r="H26" s="86" t="s">
        <v>41</v>
      </c>
      <c r="I26" s="87" t="s">
        <v>353</v>
      </c>
      <c r="J26" s="88">
        <v>100</v>
      </c>
      <c r="K26" s="89"/>
      <c r="M26" t="str">
        <f t="shared" si="0"/>
        <v>Hardware</v>
      </c>
      <c r="N26" s="6">
        <f t="shared" si="1"/>
        <v>20</v>
      </c>
    </row>
    <row r="27" spans="1:14" x14ac:dyDescent="0.2">
      <c r="D27" s="282"/>
      <c r="E27" s="285"/>
      <c r="F27" s="85" t="s">
        <v>407</v>
      </c>
      <c r="G27" s="86" t="s">
        <v>289</v>
      </c>
      <c r="H27" s="86" t="s">
        <v>41</v>
      </c>
      <c r="I27" s="86" t="s">
        <v>403</v>
      </c>
      <c r="J27" s="88">
        <v>60</v>
      </c>
      <c r="K27" s="89"/>
      <c r="M27" t="str">
        <f t="shared" si="0"/>
        <v>Hardware</v>
      </c>
      <c r="N27" s="6">
        <f t="shared" si="1"/>
        <v>720</v>
      </c>
    </row>
    <row r="28" spans="1:14" x14ac:dyDescent="0.2">
      <c r="D28" s="282"/>
      <c r="E28" s="285"/>
      <c r="F28" s="85"/>
      <c r="G28" s="86"/>
      <c r="H28" s="86"/>
      <c r="I28" s="86"/>
      <c r="J28" s="88"/>
      <c r="K28" s="89"/>
      <c r="M28" t="str">
        <f t="shared" si="0"/>
        <v/>
      </c>
      <c r="N28" s="6" t="str">
        <f t="shared" si="1"/>
        <v/>
      </c>
    </row>
    <row r="29" spans="1:14" x14ac:dyDescent="0.2">
      <c r="D29" s="282"/>
      <c r="E29" s="285"/>
      <c r="F29" s="85"/>
      <c r="G29" s="86"/>
      <c r="H29" s="86"/>
      <c r="I29" s="86"/>
      <c r="J29" s="88"/>
      <c r="K29" s="89"/>
      <c r="M29" t="str">
        <f t="shared" si="0"/>
        <v/>
      </c>
      <c r="N29" s="6" t="str">
        <f t="shared" si="1"/>
        <v/>
      </c>
    </row>
    <row r="30" spans="1:14" x14ac:dyDescent="0.2">
      <c r="A30" s="5"/>
      <c r="B30" s="5"/>
      <c r="C30" s="5"/>
      <c r="D30" s="282"/>
      <c r="E30" s="285"/>
      <c r="F30" s="85"/>
      <c r="G30" s="86"/>
      <c r="H30" s="86"/>
      <c r="I30" s="86"/>
      <c r="J30" s="88"/>
      <c r="K30" s="89"/>
      <c r="M30" t="str">
        <f t="shared" si="0"/>
        <v/>
      </c>
      <c r="N30" s="6" t="str">
        <f t="shared" si="1"/>
        <v/>
      </c>
    </row>
    <row r="31" spans="1:14" x14ac:dyDescent="0.2">
      <c r="D31" s="282"/>
      <c r="E31" s="285"/>
      <c r="F31" s="85"/>
      <c r="G31" s="86"/>
      <c r="H31" s="86"/>
      <c r="I31" s="86"/>
      <c r="J31" s="88"/>
      <c r="K31" s="89"/>
      <c r="M31" t="str">
        <f t="shared" si="0"/>
        <v/>
      </c>
      <c r="N31" s="6" t="str">
        <f t="shared" si="1"/>
        <v/>
      </c>
    </row>
    <row r="32" spans="1:14" x14ac:dyDescent="0.2">
      <c r="D32" s="282"/>
      <c r="E32" s="285"/>
      <c r="F32" s="85"/>
      <c r="G32" s="86"/>
      <c r="H32" s="86"/>
      <c r="I32" s="86"/>
      <c r="J32" s="88"/>
      <c r="K32" s="89"/>
      <c r="M32" t="str">
        <f t="shared" si="0"/>
        <v/>
      </c>
      <c r="N32" s="6" t="str">
        <f t="shared" si="1"/>
        <v/>
      </c>
    </row>
    <row r="33" spans="4:14" x14ac:dyDescent="0.2">
      <c r="D33" s="282"/>
      <c r="E33" s="285"/>
      <c r="F33" s="85"/>
      <c r="G33" s="86"/>
      <c r="H33" s="86"/>
      <c r="I33" s="86"/>
      <c r="J33" s="88"/>
      <c r="K33" s="89"/>
      <c r="M33" t="str">
        <f t="shared" si="0"/>
        <v/>
      </c>
      <c r="N33" s="6" t="str">
        <f t="shared" si="1"/>
        <v/>
      </c>
    </row>
    <row r="34" spans="4:14" x14ac:dyDescent="0.2">
      <c r="D34" s="282"/>
      <c r="E34" s="285"/>
      <c r="F34" s="85"/>
      <c r="G34" s="86"/>
      <c r="H34" s="90"/>
      <c r="I34" s="90"/>
      <c r="J34" s="91"/>
      <c r="K34" s="92"/>
      <c r="M34" t="str">
        <f t="shared" si="0"/>
        <v/>
      </c>
      <c r="N34" s="6" t="str">
        <f t="shared" si="1"/>
        <v/>
      </c>
    </row>
    <row r="35" spans="4:14" x14ac:dyDescent="0.2">
      <c r="D35" s="282"/>
      <c r="E35" s="285"/>
      <c r="F35" s="85"/>
      <c r="G35" s="86"/>
      <c r="H35" s="90"/>
      <c r="I35" s="90"/>
      <c r="J35" s="91"/>
      <c r="K35" s="92"/>
      <c r="M35" t="str">
        <f t="shared" si="0"/>
        <v/>
      </c>
      <c r="N35" s="6" t="str">
        <f t="shared" si="1"/>
        <v/>
      </c>
    </row>
    <row r="37" spans="4:14" ht="24" customHeight="1" x14ac:dyDescent="0.2">
      <c r="D37" s="280" t="s">
        <v>301</v>
      </c>
      <c r="E37" s="280"/>
      <c r="F37" s="93" t="s">
        <v>302</v>
      </c>
      <c r="G37" s="93" t="s">
        <v>303</v>
      </c>
      <c r="H37" s="93" t="s">
        <v>304</v>
      </c>
      <c r="I37" s="93"/>
      <c r="J37" s="93" t="s">
        <v>305</v>
      </c>
      <c r="K37" s="93" t="s">
        <v>306</v>
      </c>
    </row>
    <row r="38" spans="4:14" ht="30" customHeight="1" x14ac:dyDescent="0.2">
      <c r="D38" s="288" t="s">
        <v>307</v>
      </c>
      <c r="E38" s="289">
        <f>F100</f>
        <v>1752</v>
      </c>
      <c r="F38" s="84" t="s">
        <v>281</v>
      </c>
      <c r="G38" s="84" t="s">
        <v>282</v>
      </c>
      <c r="H38" s="84" t="s">
        <v>308</v>
      </c>
      <c r="I38" s="84"/>
      <c r="J38" s="84" t="s">
        <v>309</v>
      </c>
      <c r="K38" s="84" t="s">
        <v>283</v>
      </c>
    </row>
    <row r="39" spans="4:14" x14ac:dyDescent="0.2">
      <c r="D39" s="288"/>
      <c r="E39" s="290"/>
      <c r="F39" s="94" t="s">
        <v>310</v>
      </c>
      <c r="G39" s="86" t="s">
        <v>311</v>
      </c>
      <c r="H39" s="87" t="s">
        <v>126</v>
      </c>
      <c r="I39" s="107"/>
      <c r="J39" s="95">
        <v>110</v>
      </c>
      <c r="K39" s="89"/>
      <c r="M39" t="str">
        <f>IF(G39="","","Conectividad")</f>
        <v>Conectividad</v>
      </c>
      <c r="N39" s="106">
        <f>IF(H39="",0,VLOOKUP(H39,Parámetros!$F$3:$G$7,2,0)*J39)</f>
        <v>1320</v>
      </c>
    </row>
    <row r="40" spans="4:14" x14ac:dyDescent="0.2">
      <c r="D40" s="288"/>
      <c r="E40" s="290"/>
      <c r="F40" s="94" t="s">
        <v>312</v>
      </c>
      <c r="G40" s="86" t="s">
        <v>313</v>
      </c>
      <c r="H40" s="87" t="s">
        <v>126</v>
      </c>
      <c r="I40" s="107"/>
      <c r="J40" s="95">
        <v>0</v>
      </c>
      <c r="K40" s="89"/>
      <c r="M40" t="str">
        <f t="shared" ref="M40:M52" si="2">IF(G40="","","Conectividad")</f>
        <v>Conectividad</v>
      </c>
      <c r="N40" s="106">
        <f>IF(H40="",0,VLOOKUP(H40,Parámetros!$F$3:$G$7,2,0)*J40)</f>
        <v>0</v>
      </c>
    </row>
    <row r="41" spans="4:14" x14ac:dyDescent="0.2">
      <c r="D41" s="288"/>
      <c r="E41" s="290"/>
      <c r="F41" s="94" t="s">
        <v>314</v>
      </c>
      <c r="G41" s="86" t="s">
        <v>315</v>
      </c>
      <c r="H41" s="87" t="s">
        <v>126</v>
      </c>
      <c r="I41" s="107"/>
      <c r="J41" s="95">
        <v>15</v>
      </c>
      <c r="K41" s="89"/>
      <c r="M41" t="str">
        <f t="shared" si="2"/>
        <v>Conectividad</v>
      </c>
      <c r="N41" s="106">
        <f>IF(H41="",0,VLOOKUP(H41,Parámetros!$F$3:$G$7,2,0)*J41)</f>
        <v>180</v>
      </c>
    </row>
    <row r="42" spans="4:14" x14ac:dyDescent="0.2">
      <c r="D42" s="288"/>
      <c r="E42" s="290"/>
      <c r="F42" s="94" t="s">
        <v>316</v>
      </c>
      <c r="G42" s="86" t="s">
        <v>317</v>
      </c>
      <c r="H42" s="87" t="s">
        <v>126</v>
      </c>
      <c r="I42" s="107"/>
      <c r="J42" s="95">
        <v>6</v>
      </c>
      <c r="K42" s="89"/>
      <c r="M42" t="str">
        <f t="shared" si="2"/>
        <v>Conectividad</v>
      </c>
      <c r="N42" s="106">
        <f>IF(H42="",0,VLOOKUP(H42,Parámetros!$F$3:$G$7,2,0)*J42)</f>
        <v>72</v>
      </c>
    </row>
    <row r="43" spans="4:14" x14ac:dyDescent="0.2">
      <c r="D43" s="288"/>
      <c r="E43" s="290"/>
      <c r="F43" s="94" t="s">
        <v>318</v>
      </c>
      <c r="G43" s="86" t="s">
        <v>319</v>
      </c>
      <c r="H43" s="87" t="s">
        <v>126</v>
      </c>
      <c r="I43" s="107"/>
      <c r="J43" s="95">
        <v>15</v>
      </c>
      <c r="K43" s="89"/>
      <c r="M43" t="str">
        <f t="shared" si="2"/>
        <v>Conectividad</v>
      </c>
      <c r="N43" s="106">
        <f>IF(H43="",0,VLOOKUP(H43,Parámetros!$F$3:$G$7,2,0)*J43)</f>
        <v>180</v>
      </c>
    </row>
    <row r="44" spans="4:14" x14ac:dyDescent="0.2">
      <c r="D44" s="288"/>
      <c r="E44" s="290"/>
      <c r="F44" s="94"/>
      <c r="G44" s="86"/>
      <c r="H44" s="87"/>
      <c r="I44" s="107"/>
      <c r="J44" s="95"/>
      <c r="K44" s="89"/>
      <c r="M44" t="str">
        <f t="shared" si="2"/>
        <v/>
      </c>
      <c r="N44" s="106">
        <f>IF(H44="",0,VLOOKUP(H44,Parámetros!$F$3:$G$7,2,0)*J44)</f>
        <v>0</v>
      </c>
    </row>
    <row r="45" spans="4:14" x14ac:dyDescent="0.2">
      <c r="D45" s="288"/>
      <c r="E45" s="290"/>
      <c r="F45" s="94"/>
      <c r="G45" s="86"/>
      <c r="H45" s="87"/>
      <c r="I45" s="107"/>
      <c r="J45" s="95"/>
      <c r="K45" s="89"/>
      <c r="M45" t="str">
        <f t="shared" si="2"/>
        <v/>
      </c>
      <c r="N45" s="106">
        <f>IF(H45="",0,VLOOKUP(H45,Parámetros!$F$3:$G$7,2,0)*J45)</f>
        <v>0</v>
      </c>
    </row>
    <row r="46" spans="4:14" ht="16" customHeight="1" x14ac:dyDescent="0.2">
      <c r="D46" s="288" t="s">
        <v>320</v>
      </c>
      <c r="E46" s="291">
        <f>E38/F114</f>
        <v>0.26147458532697754</v>
      </c>
      <c r="F46" s="94"/>
      <c r="G46" s="86"/>
      <c r="H46" s="87"/>
      <c r="I46" s="107"/>
      <c r="J46" s="95"/>
      <c r="K46" s="89"/>
      <c r="M46" t="str">
        <f t="shared" si="2"/>
        <v/>
      </c>
      <c r="N46" s="106">
        <f>IF(H46="",0,VLOOKUP(H46,Parámetros!$F$3:$G$7,2,0)*J46)</f>
        <v>0</v>
      </c>
    </row>
    <row r="47" spans="4:14" x14ac:dyDescent="0.2">
      <c r="D47" s="288"/>
      <c r="E47" s="291"/>
      <c r="F47" s="94"/>
      <c r="G47" s="86"/>
      <c r="H47" s="87"/>
      <c r="I47" s="107"/>
      <c r="J47" s="95"/>
      <c r="K47" s="89"/>
      <c r="M47" t="str">
        <f t="shared" si="2"/>
        <v/>
      </c>
      <c r="N47" s="106">
        <f>IF(H47="",0,VLOOKUP(H47,Parámetros!$F$3:$G$7,2,0)*J47)</f>
        <v>0</v>
      </c>
    </row>
    <row r="48" spans="4:14" x14ac:dyDescent="0.2">
      <c r="D48" s="288"/>
      <c r="E48" s="291"/>
      <c r="F48" s="94"/>
      <c r="G48" s="86"/>
      <c r="H48" s="87"/>
      <c r="I48" s="107"/>
      <c r="J48" s="95"/>
      <c r="K48" s="89"/>
      <c r="M48" t="str">
        <f t="shared" si="2"/>
        <v/>
      </c>
      <c r="N48" s="106">
        <f>IF(H48="",0,VLOOKUP(H48,Parámetros!$F$3:$G$7,2,0)*J48)</f>
        <v>0</v>
      </c>
    </row>
    <row r="49" spans="4:14" x14ac:dyDescent="0.2">
      <c r="D49" s="288"/>
      <c r="E49" s="291"/>
      <c r="F49" s="94"/>
      <c r="G49" s="86"/>
      <c r="H49" s="87"/>
      <c r="I49" s="107"/>
      <c r="J49" s="95"/>
      <c r="K49" s="89"/>
      <c r="M49" t="str">
        <f t="shared" si="2"/>
        <v/>
      </c>
      <c r="N49" s="106">
        <f>IF(H49="",0,VLOOKUP(H49,Parámetros!$F$3:$G$7,2,0)*J49)</f>
        <v>0</v>
      </c>
    </row>
    <row r="50" spans="4:14" x14ac:dyDescent="0.2">
      <c r="D50" s="288"/>
      <c r="E50" s="291"/>
      <c r="F50" s="94"/>
      <c r="G50" s="86"/>
      <c r="H50" s="87"/>
      <c r="I50" s="107"/>
      <c r="J50" s="97"/>
      <c r="K50" s="89"/>
      <c r="M50" t="str">
        <f t="shared" si="2"/>
        <v/>
      </c>
      <c r="N50" s="106">
        <f>IF(H50="",0,VLOOKUP(H50,Parámetros!$F$3:$G$7,2,0)*J50)</f>
        <v>0</v>
      </c>
    </row>
    <row r="51" spans="4:14" x14ac:dyDescent="0.2">
      <c r="D51" s="288"/>
      <c r="E51" s="291"/>
      <c r="F51" s="94"/>
      <c r="G51" s="86"/>
      <c r="H51" s="87"/>
      <c r="I51" s="107"/>
      <c r="J51" s="97"/>
      <c r="K51" s="89"/>
      <c r="M51" t="str">
        <f t="shared" si="2"/>
        <v/>
      </c>
      <c r="N51" s="106">
        <f>IF(H51="",0,VLOOKUP(H51,Parámetros!$F$3:$G$7,2,0)*J51)</f>
        <v>0</v>
      </c>
    </row>
    <row r="52" spans="4:14" x14ac:dyDescent="0.2">
      <c r="D52" s="288"/>
      <c r="E52" s="291"/>
      <c r="F52" s="94"/>
      <c r="G52" s="86"/>
      <c r="H52" s="87"/>
      <c r="I52" s="107"/>
      <c r="J52" s="97"/>
      <c r="K52" s="89"/>
      <c r="M52" t="str">
        <f t="shared" si="2"/>
        <v/>
      </c>
      <c r="N52" s="106">
        <f>IF(H52="",0,VLOOKUP(H52,Parámetros!$F$3:$G$7,2,0)*J52)</f>
        <v>0</v>
      </c>
    </row>
    <row r="54" spans="4:14" ht="24" x14ac:dyDescent="0.3">
      <c r="D54" s="292" t="s">
        <v>321</v>
      </c>
      <c r="E54" s="293"/>
      <c r="F54" s="98" t="s">
        <v>322</v>
      </c>
      <c r="G54" s="277" t="s">
        <v>323</v>
      </c>
      <c r="H54" s="278"/>
      <c r="I54" s="98" t="s">
        <v>304</v>
      </c>
      <c r="J54" s="98" t="s">
        <v>305</v>
      </c>
      <c r="K54" s="93" t="s">
        <v>306</v>
      </c>
    </row>
    <row r="55" spans="4:14" ht="32" customHeight="1" x14ac:dyDescent="0.2">
      <c r="D55" s="294" t="s">
        <v>324</v>
      </c>
      <c r="E55" s="295">
        <f>F102</f>
        <v>2248.46</v>
      </c>
      <c r="F55" s="84" t="s">
        <v>281</v>
      </c>
      <c r="G55" s="279" t="s">
        <v>282</v>
      </c>
      <c r="H55" s="279"/>
      <c r="I55" s="84" t="s">
        <v>325</v>
      </c>
      <c r="J55" s="84" t="s">
        <v>309</v>
      </c>
      <c r="K55" s="84" t="s">
        <v>283</v>
      </c>
    </row>
    <row r="56" spans="4:14" x14ac:dyDescent="0.2">
      <c r="D56" s="294"/>
      <c r="E56" s="296"/>
      <c r="F56" s="99" t="s">
        <v>326</v>
      </c>
      <c r="G56" s="276" t="s">
        <v>327</v>
      </c>
      <c r="H56" s="276"/>
      <c r="I56" s="87" t="s">
        <v>126</v>
      </c>
      <c r="J56" s="100">
        <v>6.99</v>
      </c>
      <c r="K56" s="89"/>
      <c r="M56" t="str">
        <f>VLOOKUP(G56,Parámetros!$C$3:$D$23,2,0)</f>
        <v>Ocio</v>
      </c>
      <c r="N56" s="96">
        <f>IF(I56="",0,VLOOKUP(I56,Parámetros!$F$3:$G$7,2,0)*J56)</f>
        <v>83.88</v>
      </c>
    </row>
    <row r="57" spans="4:14" x14ac:dyDescent="0.2">
      <c r="D57" s="294"/>
      <c r="E57" s="296"/>
      <c r="F57" s="99" t="s">
        <v>328</v>
      </c>
      <c r="G57" s="276" t="s">
        <v>329</v>
      </c>
      <c r="H57" s="276"/>
      <c r="I57" s="87" t="s">
        <v>126</v>
      </c>
      <c r="J57" s="100">
        <v>15</v>
      </c>
      <c r="K57" s="89"/>
      <c r="M57" t="str">
        <f>VLOOKUP(G57,Parámetros!$C$3:$D$23,2,0)</f>
        <v>Ocio</v>
      </c>
      <c r="N57" s="96">
        <f>IF(I57="",0,VLOOKUP(I57,Parámetros!$F$3:$G$7,2,0)*J57)</f>
        <v>180</v>
      </c>
    </row>
    <row r="58" spans="4:14" x14ac:dyDescent="0.2">
      <c r="D58" s="294"/>
      <c r="E58" s="296"/>
      <c r="F58" s="99" t="s">
        <v>330</v>
      </c>
      <c r="G58" s="276" t="s">
        <v>331</v>
      </c>
      <c r="H58" s="276"/>
      <c r="I58" s="87" t="s">
        <v>129</v>
      </c>
      <c r="J58" s="100">
        <v>100</v>
      </c>
      <c r="K58" s="89"/>
      <c r="M58" t="str">
        <f>VLOOKUP(G58,Parámetros!$C$3:$D$23,2,0)</f>
        <v>Profesional</v>
      </c>
      <c r="N58" s="96">
        <f>IF(I58="",0,VLOOKUP(I58,Parámetros!$F$3:$G$7,2,0)*J58)</f>
        <v>100</v>
      </c>
    </row>
    <row r="59" spans="4:14" x14ac:dyDescent="0.2">
      <c r="D59" s="294"/>
      <c r="E59" s="296"/>
      <c r="F59" s="99" t="s">
        <v>332</v>
      </c>
      <c r="G59" s="276" t="s">
        <v>333</v>
      </c>
      <c r="H59" s="276"/>
      <c r="I59" s="87" t="s">
        <v>129</v>
      </c>
      <c r="J59" s="100">
        <v>130</v>
      </c>
      <c r="K59" s="89"/>
      <c r="M59" t="str">
        <f>VLOOKUP(G59,Parámetros!$C$3:$D$23,2,0)</f>
        <v>Almacenamiento</v>
      </c>
      <c r="N59" s="96">
        <f>IF(I59="",0,VLOOKUP(I59,Parámetros!$F$3:$G$7,2,0)*J59)</f>
        <v>130</v>
      </c>
    </row>
    <row r="60" spans="4:14" x14ac:dyDescent="0.2">
      <c r="D60" s="294"/>
      <c r="E60" s="296"/>
      <c r="F60" s="99" t="s">
        <v>334</v>
      </c>
      <c r="G60" s="276" t="s">
        <v>335</v>
      </c>
      <c r="H60" s="276"/>
      <c r="I60" s="87" t="s">
        <v>129</v>
      </c>
      <c r="J60" s="100">
        <v>150</v>
      </c>
      <c r="K60" s="89"/>
      <c r="M60" t="str">
        <f>VLOOKUP(G60,Parámetros!$C$3:$D$23,2,0)</f>
        <v>Profesional</v>
      </c>
      <c r="N60" s="96">
        <f>IF(I60="",0,VLOOKUP(I60,Parámetros!$F$3:$G$7,2,0)*J60)</f>
        <v>150</v>
      </c>
    </row>
    <row r="61" spans="4:14" x14ac:dyDescent="0.2">
      <c r="D61" s="294"/>
      <c r="E61" s="296"/>
      <c r="F61" s="99" t="s">
        <v>336</v>
      </c>
      <c r="G61" s="276" t="s">
        <v>336</v>
      </c>
      <c r="H61" s="276"/>
      <c r="I61" s="87" t="s">
        <v>129</v>
      </c>
      <c r="J61" s="100">
        <v>80</v>
      </c>
      <c r="K61" s="89"/>
      <c r="M61" t="str">
        <f>VLOOKUP(G61,Parámetros!$C$3:$D$23,2,0)</f>
        <v>Profesional</v>
      </c>
      <c r="N61" s="96">
        <f>IF(I61="",0,VLOOKUP(I61,Parámetros!$F$3:$G$7,2,0)*J61)</f>
        <v>80</v>
      </c>
    </row>
    <row r="62" spans="4:14" x14ac:dyDescent="0.2">
      <c r="D62" s="294"/>
      <c r="E62" s="296"/>
      <c r="F62" s="99" t="s">
        <v>337</v>
      </c>
      <c r="G62" s="276" t="s">
        <v>338</v>
      </c>
      <c r="H62" s="276"/>
      <c r="I62" s="87" t="s">
        <v>129</v>
      </c>
      <c r="J62" s="100">
        <v>200</v>
      </c>
      <c r="K62" s="89"/>
      <c r="M62" t="str">
        <f>VLOOKUP(G62,Parámetros!$C$3:$D$23,2,0)</f>
        <v>Profesional</v>
      </c>
      <c r="N62" s="96">
        <f>IF(I62="",0,VLOOKUP(I62,Parámetros!$F$3:$G$7,2,0)*J62)</f>
        <v>200</v>
      </c>
    </row>
    <row r="63" spans="4:14" x14ac:dyDescent="0.2">
      <c r="D63" s="294"/>
      <c r="E63" s="296"/>
      <c r="F63" s="99" t="s">
        <v>339</v>
      </c>
      <c r="G63" s="276" t="s">
        <v>340</v>
      </c>
      <c r="H63" s="276"/>
      <c r="I63" s="87" t="s">
        <v>129</v>
      </c>
      <c r="J63" s="100">
        <v>135</v>
      </c>
      <c r="K63" s="89"/>
      <c r="M63" t="str">
        <f>VLOOKUP(G63,Parámetros!$C$3:$D$23,2,0)</f>
        <v>Ocio</v>
      </c>
      <c r="N63" s="96">
        <f>IF(I63="",0,VLOOKUP(I63,Parámetros!$F$3:$G$7,2,0)*J63)</f>
        <v>135</v>
      </c>
    </row>
    <row r="64" spans="4:14" x14ac:dyDescent="0.2">
      <c r="D64" s="294"/>
      <c r="E64" s="296"/>
      <c r="F64" s="99" t="s">
        <v>341</v>
      </c>
      <c r="G64" s="276" t="s">
        <v>340</v>
      </c>
      <c r="H64" s="276"/>
      <c r="I64" s="87" t="s">
        <v>129</v>
      </c>
      <c r="J64" s="100">
        <v>20</v>
      </c>
      <c r="K64" s="89"/>
      <c r="M64" t="str">
        <f>VLOOKUP(G64,Parámetros!$C$3:$D$23,2,0)</f>
        <v>Ocio</v>
      </c>
      <c r="N64" s="96">
        <f>IF(I64="",0,VLOOKUP(I64,Parámetros!$F$3:$G$7,2,0)*J64)</f>
        <v>20</v>
      </c>
    </row>
    <row r="65" spans="4:14" x14ac:dyDescent="0.2">
      <c r="D65" s="294"/>
      <c r="E65" s="296"/>
      <c r="F65" s="99" t="s">
        <v>342</v>
      </c>
      <c r="G65" s="276" t="s">
        <v>340</v>
      </c>
      <c r="H65" s="276"/>
      <c r="I65" s="87" t="s">
        <v>126</v>
      </c>
      <c r="J65" s="100">
        <v>20</v>
      </c>
      <c r="K65" s="89"/>
      <c r="M65" t="str">
        <f>VLOOKUP(G65,Parámetros!$C$3:$D$23,2,0)</f>
        <v>Ocio</v>
      </c>
      <c r="N65" s="96">
        <f>IF(I65="",0,VLOOKUP(I65,Parámetros!$F$3:$G$7,2,0)*J65)</f>
        <v>240</v>
      </c>
    </row>
    <row r="66" spans="4:14" x14ac:dyDescent="0.2">
      <c r="D66" s="294"/>
      <c r="E66" s="296"/>
      <c r="F66" s="99" t="s">
        <v>343</v>
      </c>
      <c r="G66" s="276" t="s">
        <v>340</v>
      </c>
      <c r="H66" s="276"/>
      <c r="I66" s="87" t="s">
        <v>129</v>
      </c>
      <c r="J66" s="100">
        <v>13</v>
      </c>
      <c r="K66" s="89"/>
      <c r="M66" t="str">
        <f>VLOOKUP(G66,Parámetros!$C$3:$D$23,2,0)</f>
        <v>Ocio</v>
      </c>
      <c r="N66" s="96">
        <f>IF(I66="",0,VLOOKUP(I66,Parámetros!$F$3:$G$7,2,0)*J66)</f>
        <v>13</v>
      </c>
    </row>
    <row r="67" spans="4:14" x14ac:dyDescent="0.2">
      <c r="D67" s="294"/>
      <c r="E67" s="296"/>
      <c r="F67" s="99" t="s">
        <v>344</v>
      </c>
      <c r="G67" s="276" t="s">
        <v>340</v>
      </c>
      <c r="H67" s="276"/>
      <c r="I67" s="87" t="s">
        <v>129</v>
      </c>
      <c r="J67" s="100">
        <v>300</v>
      </c>
      <c r="K67" s="89"/>
      <c r="M67" t="str">
        <f>VLOOKUP(G67,Parámetros!$C$3:$D$23,2,0)</f>
        <v>Ocio</v>
      </c>
      <c r="N67" s="96">
        <f>IF(I67="",0,VLOOKUP(I67,Parámetros!$F$3:$G$7,2,0)*J67)</f>
        <v>300</v>
      </c>
    </row>
    <row r="68" spans="4:14" x14ac:dyDescent="0.2">
      <c r="D68" s="294"/>
      <c r="E68" s="296"/>
      <c r="F68" s="99" t="s">
        <v>345</v>
      </c>
      <c r="G68" s="276" t="s">
        <v>333</v>
      </c>
      <c r="H68" s="276"/>
      <c r="I68" s="87" t="s">
        <v>126</v>
      </c>
      <c r="J68" s="100">
        <v>9.9</v>
      </c>
      <c r="K68" s="89"/>
      <c r="M68" t="str">
        <f>VLOOKUP(G68,Parámetros!$C$3:$D$23,2,0)</f>
        <v>Almacenamiento</v>
      </c>
      <c r="N68" s="96">
        <f>IF(I68="",0,VLOOKUP(I68,Parámetros!$F$3:$G$7,2,0)*J68)</f>
        <v>118.80000000000001</v>
      </c>
    </row>
    <row r="69" spans="4:14" ht="16" customHeight="1" x14ac:dyDescent="0.2">
      <c r="D69" s="294" t="s">
        <v>346</v>
      </c>
      <c r="E69" s="297">
        <f>F102/F114</f>
        <v>0.33556800577870771</v>
      </c>
      <c r="F69" s="99" t="s">
        <v>347</v>
      </c>
      <c r="G69" s="276" t="s">
        <v>347</v>
      </c>
      <c r="H69" s="276"/>
      <c r="I69" s="87" t="s">
        <v>129</v>
      </c>
      <c r="J69" s="100">
        <v>49.9</v>
      </c>
      <c r="K69" s="89"/>
      <c r="M69" t="str">
        <f>VLOOKUP(G69,Parámetros!$C$3:$D$23,2,0)</f>
        <v>eCommerce</v>
      </c>
      <c r="N69" s="96">
        <f>IF(I69="",0,VLOOKUP(I69,Parámetros!$F$3:$G$7,2,0)*J69)</f>
        <v>49.9</v>
      </c>
    </row>
    <row r="70" spans="4:14" x14ac:dyDescent="0.2">
      <c r="D70" s="294"/>
      <c r="E70" s="297"/>
      <c r="F70" s="99" t="s">
        <v>348</v>
      </c>
      <c r="G70" s="276" t="s">
        <v>349</v>
      </c>
      <c r="H70" s="276"/>
      <c r="I70" s="87" t="s">
        <v>129</v>
      </c>
      <c r="J70" s="100">
        <v>135</v>
      </c>
      <c r="K70" s="89"/>
      <c r="M70" t="str">
        <f>VLOOKUP(G70,Parámetros!$C$3:$D$23,2,0)</f>
        <v>Profesional</v>
      </c>
      <c r="N70" s="96">
        <f>IF(I70="",0,VLOOKUP(I70,Parámetros!$F$3:$G$7,2,0)*J70)</f>
        <v>135</v>
      </c>
    </row>
    <row r="71" spans="4:14" x14ac:dyDescent="0.2">
      <c r="D71" s="294"/>
      <c r="E71" s="297"/>
      <c r="F71" s="99" t="s">
        <v>350</v>
      </c>
      <c r="G71" s="276" t="s">
        <v>349</v>
      </c>
      <c r="H71" s="276"/>
      <c r="I71" s="87" t="s">
        <v>129</v>
      </c>
      <c r="J71" s="100">
        <v>45</v>
      </c>
      <c r="K71" s="89"/>
      <c r="M71" t="str">
        <f>VLOOKUP(G71,Parámetros!$C$3:$D$23,2,0)</f>
        <v>Profesional</v>
      </c>
      <c r="N71" s="96">
        <f>IF(I71="",0,VLOOKUP(I71,Parámetros!$F$3:$G$7,2,0)*J71)</f>
        <v>45</v>
      </c>
    </row>
    <row r="72" spans="4:14" x14ac:dyDescent="0.2">
      <c r="D72" s="294"/>
      <c r="E72" s="297"/>
      <c r="F72" s="99" t="s">
        <v>351</v>
      </c>
      <c r="G72" s="276" t="s">
        <v>352</v>
      </c>
      <c r="H72" s="276"/>
      <c r="I72" s="87" t="s">
        <v>353</v>
      </c>
      <c r="J72" s="100">
        <v>220</v>
      </c>
      <c r="K72" s="89"/>
      <c r="M72" t="str">
        <f>VLOOKUP(G72,Parámetros!$C$3:$D$23,2,0)</f>
        <v>Profesional</v>
      </c>
      <c r="N72" s="96">
        <f>IF(I72="",0,VLOOKUP(I72,Parámetros!$F$3:$G$7,2,0)*J72)</f>
        <v>44</v>
      </c>
    </row>
    <row r="73" spans="4:14" x14ac:dyDescent="0.2">
      <c r="D73" s="294"/>
      <c r="E73" s="297"/>
      <c r="F73" s="99" t="s">
        <v>354</v>
      </c>
      <c r="G73" s="276" t="s">
        <v>349</v>
      </c>
      <c r="H73" s="276"/>
      <c r="I73" s="87" t="s">
        <v>129</v>
      </c>
      <c r="J73" s="100">
        <v>44</v>
      </c>
      <c r="K73" s="89"/>
      <c r="M73" t="str">
        <f>VLOOKUP(G73,Parámetros!$C$3:$D$23,2,0)</f>
        <v>Profesional</v>
      </c>
      <c r="N73" s="96">
        <f>IF(I73="",0,VLOOKUP(I73,Parámetros!$F$3:$G$7,2,0)*J73)</f>
        <v>44</v>
      </c>
    </row>
    <row r="74" spans="4:14" x14ac:dyDescent="0.2">
      <c r="D74" s="294"/>
      <c r="E74" s="297"/>
      <c r="F74" s="99" t="s">
        <v>355</v>
      </c>
      <c r="G74" s="276" t="s">
        <v>356</v>
      </c>
      <c r="H74" s="276"/>
      <c r="I74" s="87" t="s">
        <v>126</v>
      </c>
      <c r="J74" s="100">
        <v>13</v>
      </c>
      <c r="K74" s="89"/>
      <c r="M74" t="str">
        <f>VLOOKUP(G74,Parámetros!$C$3:$D$23,2,0)</f>
        <v>Profesional</v>
      </c>
      <c r="N74" s="96">
        <f>IF(I74="",0,VLOOKUP(I74,Parámetros!$F$3:$G$7,2,0)*J74)</f>
        <v>156</v>
      </c>
    </row>
    <row r="75" spans="4:14" x14ac:dyDescent="0.2">
      <c r="D75" s="294"/>
      <c r="E75" s="297"/>
      <c r="F75" s="99" t="s">
        <v>357</v>
      </c>
      <c r="G75" s="276" t="s">
        <v>356</v>
      </c>
      <c r="H75" s="276"/>
      <c r="I75" s="87" t="s">
        <v>126</v>
      </c>
      <c r="J75" s="100">
        <v>1.99</v>
      </c>
      <c r="K75" s="89"/>
      <c r="M75" t="str">
        <f>VLOOKUP(G75,Parámetros!$C$3:$D$23,2,0)</f>
        <v>Profesional</v>
      </c>
      <c r="N75" s="96">
        <f>IF(I75="",0,VLOOKUP(I75,Parámetros!$F$3:$G$7,2,0)*J75)</f>
        <v>23.88</v>
      </c>
    </row>
    <row r="76" spans="4:14" x14ac:dyDescent="0.2">
      <c r="D76" s="294"/>
      <c r="E76" s="297"/>
      <c r="F76" s="99"/>
      <c r="G76" s="276"/>
      <c r="H76" s="276"/>
      <c r="I76" s="87"/>
      <c r="J76" s="100"/>
      <c r="K76" s="89"/>
      <c r="M76" t="e">
        <f>VLOOKUP(G76,Parámetros!$C$3:$D$23,2,0)</f>
        <v>#N/A</v>
      </c>
      <c r="N76" s="96">
        <f>IF(I76="",0,VLOOKUP(I76,Parámetros!$F$3:$G$7,2,0)*J76)</f>
        <v>0</v>
      </c>
    </row>
    <row r="77" spans="4:14" x14ac:dyDescent="0.2">
      <c r="D77" s="294"/>
      <c r="E77" s="297"/>
      <c r="F77" s="99"/>
      <c r="G77" s="276"/>
      <c r="H77" s="276"/>
      <c r="I77" s="87"/>
      <c r="J77" s="100"/>
      <c r="K77" s="89"/>
      <c r="M77" t="e">
        <f>VLOOKUP(G77,Parámetros!$C$3:$D$23,2,0)</f>
        <v>#N/A</v>
      </c>
      <c r="N77" s="96">
        <f>IF(I77="",0,VLOOKUP(I77,Parámetros!$F$3:$G$7,2,0)*J77)</f>
        <v>0</v>
      </c>
    </row>
    <row r="78" spans="4:14" x14ac:dyDescent="0.2">
      <c r="D78" s="294"/>
      <c r="E78" s="297"/>
      <c r="F78" s="99"/>
      <c r="G78" s="276"/>
      <c r="H78" s="276"/>
      <c r="I78" s="87"/>
      <c r="J78" s="100"/>
      <c r="K78" s="89"/>
      <c r="M78" t="e">
        <f>VLOOKUP(G78,Parámetros!$C$3:$D$23,2,0)</f>
        <v>#N/A</v>
      </c>
      <c r="N78" s="96">
        <f>IF(I78="",0,VLOOKUP(I78,Parámetros!$F$3:$G$7,2,0)*J78)</f>
        <v>0</v>
      </c>
    </row>
    <row r="79" spans="4:14" x14ac:dyDescent="0.2">
      <c r="D79" s="294"/>
      <c r="E79" s="297"/>
      <c r="F79" s="99"/>
      <c r="G79" s="276"/>
      <c r="H79" s="276"/>
      <c r="I79" s="87"/>
      <c r="J79" s="100"/>
      <c r="K79" s="89"/>
      <c r="M79" t="e">
        <f>VLOOKUP(G79,Parámetros!$C$3:$D$23,2,0)</f>
        <v>#N/A</v>
      </c>
      <c r="N79" s="96">
        <f>IF(I79="",0,VLOOKUP(I79,Parámetros!$F$3:$G$7,2,0)*J79)</f>
        <v>0</v>
      </c>
    </row>
    <row r="80" spans="4:14" x14ac:dyDescent="0.2">
      <c r="D80" s="294"/>
      <c r="E80" s="297"/>
      <c r="F80" s="99"/>
      <c r="G80" s="276"/>
      <c r="H80" s="276"/>
      <c r="I80" s="87"/>
      <c r="J80" s="100"/>
      <c r="K80" s="89"/>
      <c r="M80" t="e">
        <f>VLOOKUP(G80,Parámetros!$C$3:$D$23,2,0)</f>
        <v>#N/A</v>
      </c>
      <c r="N80" s="96">
        <f>IF(I80="",0,VLOOKUP(I80,Parámetros!$F$3:$G$7,2,0)*J80)</f>
        <v>0</v>
      </c>
    </row>
    <row r="81" spans="4:14" x14ac:dyDescent="0.2">
      <c r="D81" s="294"/>
      <c r="E81" s="297"/>
      <c r="F81" s="99"/>
      <c r="G81" s="276"/>
      <c r="H81" s="276"/>
      <c r="I81" s="87"/>
      <c r="J81" s="100"/>
      <c r="K81" s="89"/>
      <c r="M81" t="e">
        <f>VLOOKUP(G81,Parámetros!$C$3:$D$23,2,0)</f>
        <v>#N/A</v>
      </c>
      <c r="N81" s="96">
        <f>IF(I81="",0,VLOOKUP(I81,Parámetros!$F$3:$G$7,2,0)*J81)</f>
        <v>0</v>
      </c>
    </row>
    <row r="82" spans="4:14" x14ac:dyDescent="0.2">
      <c r="D82" s="294"/>
      <c r="E82" s="297"/>
      <c r="F82" s="99"/>
      <c r="G82" s="276"/>
      <c r="H82" s="276"/>
      <c r="I82" s="87"/>
      <c r="J82" s="100"/>
      <c r="K82" s="89"/>
      <c r="M82" t="e">
        <f>VLOOKUP(G82,Parámetros!$C$3:$D$23,2,0)</f>
        <v>#N/A</v>
      </c>
      <c r="N82" s="96">
        <f>IF(I82="",0,VLOOKUP(I82,Parámetros!$F$3:$G$7,2,0)*J82)</f>
        <v>0</v>
      </c>
    </row>
    <row r="84" spans="4:14" ht="24" x14ac:dyDescent="0.3">
      <c r="D84" s="298" t="s">
        <v>376</v>
      </c>
      <c r="E84" s="298"/>
      <c r="F84" s="93" t="s">
        <v>302</v>
      </c>
      <c r="G84" s="93" t="s">
        <v>323</v>
      </c>
      <c r="H84" s="93" t="s">
        <v>304</v>
      </c>
      <c r="I84" s="93"/>
      <c r="J84" s="93" t="s">
        <v>305</v>
      </c>
      <c r="K84" s="93" t="s">
        <v>306</v>
      </c>
    </row>
    <row r="85" spans="4:14" ht="32" customHeight="1" x14ac:dyDescent="0.2">
      <c r="D85" s="286" t="s">
        <v>358</v>
      </c>
      <c r="E85" s="299">
        <f>F112</f>
        <v>1262</v>
      </c>
      <c r="F85" s="84" t="s">
        <v>281</v>
      </c>
      <c r="G85" s="84" t="s">
        <v>282</v>
      </c>
      <c r="H85" s="84" t="s">
        <v>308</v>
      </c>
      <c r="I85" s="84"/>
      <c r="J85" s="84" t="s">
        <v>309</v>
      </c>
      <c r="K85" s="84" t="s">
        <v>283</v>
      </c>
    </row>
    <row r="86" spans="4:14" x14ac:dyDescent="0.2">
      <c r="D86" s="286"/>
      <c r="E86" s="299"/>
      <c r="F86" s="101" t="s">
        <v>359</v>
      </c>
      <c r="G86" s="86" t="s">
        <v>360</v>
      </c>
      <c r="H86" s="87" t="s">
        <v>361</v>
      </c>
      <c r="I86" s="87"/>
      <c r="J86" s="100">
        <v>51</v>
      </c>
      <c r="K86" s="89"/>
      <c r="M86" t="str">
        <f>IF(G86="","","Seguros")</f>
        <v>Seguros</v>
      </c>
      <c r="N86" s="96">
        <f>IF(H86="","",VLOOKUP(H86,Parámetros!$F$3:$G$7,2,0)*J86)</f>
        <v>204</v>
      </c>
    </row>
    <row r="87" spans="4:14" x14ac:dyDescent="0.2">
      <c r="D87" s="286"/>
      <c r="E87" s="299"/>
      <c r="F87" s="101" t="s">
        <v>362</v>
      </c>
      <c r="G87" s="86" t="s">
        <v>360</v>
      </c>
      <c r="H87" s="87" t="s">
        <v>126</v>
      </c>
      <c r="I87" s="87"/>
      <c r="J87" s="100">
        <v>19</v>
      </c>
      <c r="K87" s="89"/>
      <c r="M87" t="str">
        <f t="shared" ref="M87:M95" si="3">IF(G87="","","Seguros")</f>
        <v>Seguros</v>
      </c>
      <c r="N87" s="96">
        <f>IF(H87="","",VLOOKUP(H87,Parámetros!$F$3:$G$7,2,0)*J87)</f>
        <v>228</v>
      </c>
    </row>
    <row r="88" spans="4:14" x14ac:dyDescent="0.2">
      <c r="D88" s="286"/>
      <c r="E88" s="299"/>
      <c r="F88" s="101" t="s">
        <v>363</v>
      </c>
      <c r="G88" s="86" t="s">
        <v>364</v>
      </c>
      <c r="H88" s="87" t="s">
        <v>353</v>
      </c>
      <c r="I88" s="87"/>
      <c r="J88" s="100">
        <v>50</v>
      </c>
      <c r="K88" s="89"/>
      <c r="M88" t="str">
        <f t="shared" si="3"/>
        <v>Seguros</v>
      </c>
      <c r="N88" s="96">
        <f>IF(H88="","",VLOOKUP(H88,Parámetros!$F$3:$G$7,2,0)*J88)</f>
        <v>10</v>
      </c>
    </row>
    <row r="89" spans="4:14" x14ac:dyDescent="0.2">
      <c r="D89" s="286"/>
      <c r="E89" s="299"/>
      <c r="F89" s="101" t="s">
        <v>363</v>
      </c>
      <c r="G89" s="86" t="s">
        <v>364</v>
      </c>
      <c r="H89" s="87" t="s">
        <v>129</v>
      </c>
      <c r="I89" s="87"/>
      <c r="J89" s="100">
        <v>30</v>
      </c>
      <c r="K89" s="89"/>
      <c r="M89" t="str">
        <f t="shared" si="3"/>
        <v>Seguros</v>
      </c>
      <c r="N89" s="96">
        <f>IF(H89="","",VLOOKUP(H89,Parámetros!$F$3:$G$7,2,0)*J89)</f>
        <v>30</v>
      </c>
    </row>
    <row r="90" spans="4:14" x14ac:dyDescent="0.2">
      <c r="D90" s="286"/>
      <c r="E90" s="299"/>
      <c r="F90" s="101" t="s">
        <v>365</v>
      </c>
      <c r="G90" s="86" t="s">
        <v>366</v>
      </c>
      <c r="H90" s="87" t="s">
        <v>126</v>
      </c>
      <c r="I90" s="87"/>
      <c r="J90" s="100">
        <v>65</v>
      </c>
      <c r="K90" s="89"/>
      <c r="M90" t="str">
        <f t="shared" si="3"/>
        <v>Seguros</v>
      </c>
      <c r="N90" s="96">
        <f>IF(H90="","",VLOOKUP(H90,Parámetros!$F$3:$G$7,2,0)*J90)</f>
        <v>780</v>
      </c>
    </row>
    <row r="91" spans="4:14" x14ac:dyDescent="0.2">
      <c r="D91" s="286"/>
      <c r="E91" s="299"/>
      <c r="F91" s="101" t="s">
        <v>367</v>
      </c>
      <c r="G91" s="86" t="s">
        <v>368</v>
      </c>
      <c r="H91" s="87" t="s">
        <v>353</v>
      </c>
      <c r="I91" s="87"/>
      <c r="J91" s="100">
        <v>50</v>
      </c>
      <c r="K91" s="89"/>
      <c r="M91" t="str">
        <f t="shared" si="3"/>
        <v>Seguros</v>
      </c>
      <c r="N91" s="96">
        <f>IF(H91="","",VLOOKUP(H91,Parámetros!$F$3:$G$7,2,0)*J91)</f>
        <v>10</v>
      </c>
    </row>
    <row r="92" spans="4:14" x14ac:dyDescent="0.2">
      <c r="D92" s="286" t="s">
        <v>369</v>
      </c>
      <c r="E92" s="287">
        <f>E85/F114</f>
        <v>0.18834527778689822</v>
      </c>
      <c r="F92" s="101"/>
      <c r="G92" s="86"/>
      <c r="H92" s="87"/>
      <c r="I92" s="87"/>
      <c r="J92" s="100"/>
      <c r="K92" s="89"/>
      <c r="M92" t="str">
        <f t="shared" si="3"/>
        <v/>
      </c>
      <c r="N92" s="96" t="s">
        <v>383</v>
      </c>
    </row>
    <row r="93" spans="4:14" x14ac:dyDescent="0.2">
      <c r="D93" s="286"/>
      <c r="E93" s="287"/>
      <c r="F93" s="101"/>
      <c r="G93" s="86"/>
      <c r="H93" s="87"/>
      <c r="I93" s="87"/>
      <c r="J93" s="100"/>
      <c r="K93" s="89"/>
      <c r="M93" t="str">
        <f t="shared" si="3"/>
        <v/>
      </c>
      <c r="N93" s="96" t="s">
        <v>383</v>
      </c>
    </row>
    <row r="94" spans="4:14" x14ac:dyDescent="0.2">
      <c r="D94" s="286"/>
      <c r="E94" s="287"/>
      <c r="F94" s="101"/>
      <c r="G94" s="86"/>
      <c r="H94" s="87"/>
      <c r="I94" s="87"/>
      <c r="J94" s="100"/>
      <c r="K94" s="89"/>
      <c r="M94" t="str">
        <f t="shared" si="3"/>
        <v/>
      </c>
      <c r="N94" s="96" t="s">
        <v>383</v>
      </c>
    </row>
    <row r="95" spans="4:14" x14ac:dyDescent="0.2">
      <c r="D95" s="286"/>
      <c r="E95" s="287"/>
      <c r="F95" s="102"/>
      <c r="G95" s="86"/>
      <c r="H95" s="87"/>
      <c r="I95" s="87"/>
      <c r="J95" s="90"/>
      <c r="K95" s="89"/>
      <c r="M95" t="str">
        <f t="shared" si="3"/>
        <v/>
      </c>
      <c r="N95" s="96" t="s">
        <v>383</v>
      </c>
    </row>
    <row r="98" spans="1:21" ht="19" customHeight="1" x14ac:dyDescent="0.2">
      <c r="E98" s="300" t="s">
        <v>274</v>
      </c>
      <c r="F98" s="301">
        <f>SUMIF($M$14:$M$96,"Hardware",$N$14:$N$96)</f>
        <v>1438</v>
      </c>
      <c r="H98" s="308" t="s">
        <v>377</v>
      </c>
      <c r="I98" s="308"/>
      <c r="J98" s="308"/>
      <c r="K98" s="308"/>
      <c r="L98" s="308"/>
    </row>
    <row r="99" spans="1:21" s="6" customFormat="1" ht="19" customHeight="1" x14ac:dyDescent="0.2">
      <c r="A99"/>
      <c r="B99"/>
      <c r="C99"/>
      <c r="D99"/>
      <c r="E99" s="300"/>
      <c r="F99" s="301"/>
      <c r="H99" s="308"/>
      <c r="I99" s="308"/>
      <c r="J99" s="308"/>
      <c r="K99" s="308"/>
      <c r="L99" s="308"/>
      <c r="M99"/>
      <c r="N99"/>
      <c r="O99"/>
      <c r="P99"/>
      <c r="Q99"/>
      <c r="R99"/>
      <c r="S99"/>
      <c r="T99"/>
      <c r="U99"/>
    </row>
    <row r="100" spans="1:21" s="6" customFormat="1" ht="19" customHeight="1" x14ac:dyDescent="0.2">
      <c r="A100"/>
      <c r="B100"/>
      <c r="C100"/>
      <c r="D100"/>
      <c r="E100" s="302" t="s">
        <v>301</v>
      </c>
      <c r="F100" s="303">
        <f>SUMIF($M$14:$M$96,"Conectividad",$N$14:$N$96)</f>
        <v>1752</v>
      </c>
      <c r="H100" s="308"/>
      <c r="I100" s="308"/>
      <c r="J100" s="308"/>
      <c r="K100" s="308"/>
      <c r="L100" s="308"/>
      <c r="M100"/>
      <c r="N100"/>
      <c r="O100"/>
      <c r="P100"/>
      <c r="Q100"/>
      <c r="R100"/>
      <c r="S100"/>
      <c r="T100"/>
      <c r="U100"/>
    </row>
    <row r="101" spans="1:21" s="6" customFormat="1" ht="19" customHeight="1" x14ac:dyDescent="0.2">
      <c r="A101"/>
      <c r="B101"/>
      <c r="C101"/>
      <c r="D101"/>
      <c r="E101" s="302"/>
      <c r="F101" s="303"/>
      <c r="H101" s="308"/>
      <c r="I101" s="308"/>
      <c r="J101" s="308"/>
      <c r="K101" s="308"/>
      <c r="L101" s="308"/>
      <c r="M101"/>
      <c r="N101"/>
      <c r="O101"/>
      <c r="P101"/>
      <c r="Q101"/>
      <c r="R101"/>
      <c r="S101"/>
      <c r="T101"/>
      <c r="U101"/>
    </row>
    <row r="102" spans="1:21" s="6" customFormat="1" ht="19" customHeight="1" x14ac:dyDescent="0.2">
      <c r="A102"/>
      <c r="B102"/>
      <c r="C102"/>
      <c r="D102"/>
      <c r="E102" s="304" t="s">
        <v>370</v>
      </c>
      <c r="F102" s="305">
        <f>SUM(F104:F110)</f>
        <v>2248.46</v>
      </c>
      <c r="H102" s="308"/>
      <c r="I102" s="308"/>
      <c r="J102" s="308"/>
      <c r="K102" s="308"/>
      <c r="L102" s="308"/>
      <c r="M102"/>
      <c r="N102"/>
      <c r="O102"/>
      <c r="P102"/>
      <c r="Q102"/>
      <c r="R102"/>
      <c r="S102"/>
      <c r="T102"/>
      <c r="U102"/>
    </row>
    <row r="103" spans="1:21" s="6" customFormat="1" ht="19" customHeight="1" x14ac:dyDescent="0.2">
      <c r="A103"/>
      <c r="B103"/>
      <c r="C103"/>
      <c r="D103"/>
      <c r="E103" s="304"/>
      <c r="F103" s="305"/>
      <c r="H103" s="308"/>
      <c r="I103" s="308"/>
      <c r="J103" s="308"/>
      <c r="K103" s="308"/>
      <c r="L103" s="308"/>
      <c r="M103"/>
      <c r="N103"/>
      <c r="O103"/>
      <c r="P103"/>
      <c r="Q103"/>
      <c r="R103"/>
      <c r="S103"/>
      <c r="T103"/>
      <c r="U103"/>
    </row>
    <row r="104" spans="1:21" s="6" customFormat="1" ht="19" customHeight="1" x14ac:dyDescent="0.2">
      <c r="A104"/>
      <c r="B104"/>
      <c r="C104"/>
      <c r="D104"/>
      <c r="E104" s="307" t="s">
        <v>371</v>
      </c>
      <c r="F104" s="306">
        <f>SUMIF($M$14:$M$96,"Ocio",$N$14:$N$96)</f>
        <v>971.88</v>
      </c>
      <c r="H104" s="308"/>
      <c r="I104" s="308"/>
      <c r="J104" s="308"/>
      <c r="K104" s="308"/>
      <c r="L104" s="308"/>
      <c r="M104"/>
      <c r="N104"/>
      <c r="O104"/>
      <c r="P104"/>
      <c r="Q104"/>
      <c r="R104"/>
      <c r="S104"/>
      <c r="T104"/>
      <c r="U104"/>
    </row>
    <row r="105" spans="1:21" s="6" customFormat="1" ht="19" customHeight="1" x14ac:dyDescent="0.2">
      <c r="A105"/>
      <c r="B105"/>
      <c r="C105"/>
      <c r="D105"/>
      <c r="E105" s="307"/>
      <c r="F105" s="306"/>
      <c r="H105" s="308"/>
      <c r="I105" s="308"/>
      <c r="J105" s="308"/>
      <c r="K105" s="308"/>
      <c r="L105" s="308"/>
      <c r="M105"/>
      <c r="N105"/>
      <c r="O105"/>
      <c r="P105"/>
      <c r="Q105"/>
      <c r="R105"/>
      <c r="S105"/>
      <c r="T105"/>
      <c r="U105"/>
    </row>
    <row r="106" spans="1:21" s="6" customFormat="1" ht="19" customHeight="1" x14ac:dyDescent="0.2">
      <c r="A106"/>
      <c r="B106"/>
      <c r="C106"/>
      <c r="D106"/>
      <c r="E106" s="307" t="s">
        <v>372</v>
      </c>
      <c r="F106" s="306">
        <f>SUMIF($M$14:$M$96,"Profesional",$N$14:$N$96)</f>
        <v>977.88</v>
      </c>
      <c r="H106" s="308"/>
      <c r="I106" s="308"/>
      <c r="J106" s="308"/>
      <c r="K106" s="308"/>
      <c r="L106" s="308"/>
      <c r="M106"/>
      <c r="N106"/>
      <c r="O106"/>
      <c r="P106"/>
      <c r="Q106"/>
      <c r="R106"/>
      <c r="S106"/>
      <c r="T106"/>
      <c r="U106"/>
    </row>
    <row r="107" spans="1:21" s="6" customFormat="1" ht="19" customHeight="1" x14ac:dyDescent="0.2">
      <c r="A107"/>
      <c r="B107"/>
      <c r="C107"/>
      <c r="D107"/>
      <c r="E107" s="307"/>
      <c r="F107" s="306"/>
      <c r="H107" s="308"/>
      <c r="I107" s="308"/>
      <c r="J107" s="308"/>
      <c r="K107" s="308"/>
      <c r="L107" s="308"/>
      <c r="M107"/>
      <c r="N107"/>
      <c r="O107"/>
      <c r="P107"/>
      <c r="Q107"/>
      <c r="R107"/>
      <c r="S107"/>
      <c r="T107"/>
      <c r="U107"/>
    </row>
    <row r="108" spans="1:21" s="6" customFormat="1" ht="19" customHeight="1" x14ac:dyDescent="0.2">
      <c r="A108"/>
      <c r="B108"/>
      <c r="C108"/>
      <c r="D108"/>
      <c r="E108" s="307" t="s">
        <v>373</v>
      </c>
      <c r="F108" s="306">
        <f>SUMIF($M$14:$M$96,"Almacenamiento",$N$14:$N$96)</f>
        <v>248.8</v>
      </c>
      <c r="H108" s="308"/>
      <c r="I108" s="308"/>
      <c r="J108" s="308"/>
      <c r="K108" s="308"/>
      <c r="L108" s="308"/>
      <c r="M108"/>
      <c r="N108"/>
      <c r="O108"/>
      <c r="P108"/>
      <c r="Q108"/>
      <c r="R108"/>
      <c r="S108"/>
      <c r="T108"/>
      <c r="U108"/>
    </row>
    <row r="109" spans="1:21" s="6" customFormat="1" ht="19" customHeight="1" x14ac:dyDescent="0.2">
      <c r="A109"/>
      <c r="B109"/>
      <c r="C109"/>
      <c r="D109"/>
      <c r="E109" s="307"/>
      <c r="F109" s="306"/>
      <c r="H109" s="308"/>
      <c r="I109" s="308"/>
      <c r="J109" s="308"/>
      <c r="K109" s="308"/>
      <c r="L109" s="308"/>
      <c r="M109"/>
      <c r="N109"/>
      <c r="O109"/>
      <c r="P109"/>
      <c r="Q109"/>
      <c r="R109"/>
      <c r="S109"/>
      <c r="T109"/>
      <c r="U109"/>
    </row>
    <row r="110" spans="1:21" s="6" customFormat="1" ht="19" customHeight="1" x14ac:dyDescent="0.2">
      <c r="A110"/>
      <c r="B110"/>
      <c r="C110"/>
      <c r="D110"/>
      <c r="E110" s="307" t="s">
        <v>374</v>
      </c>
      <c r="F110" s="306">
        <f>SUMIF($M$14:$M$96,"eCommerce",$N$14:$N$96)</f>
        <v>49.9</v>
      </c>
      <c r="H110" s="308"/>
      <c r="I110" s="308"/>
      <c r="J110" s="308"/>
      <c r="K110" s="308"/>
      <c r="L110" s="308"/>
      <c r="M110"/>
      <c r="N110"/>
      <c r="O110"/>
      <c r="P110"/>
      <c r="Q110"/>
      <c r="R110"/>
      <c r="S110"/>
      <c r="T110"/>
      <c r="U110"/>
    </row>
    <row r="111" spans="1:21" s="6" customFormat="1" ht="19" customHeight="1" x14ac:dyDescent="0.2">
      <c r="A111"/>
      <c r="B111"/>
      <c r="C111"/>
      <c r="D111"/>
      <c r="E111" s="307"/>
      <c r="F111" s="306"/>
      <c r="H111" s="308"/>
      <c r="I111" s="308"/>
      <c r="J111" s="308"/>
      <c r="K111" s="308"/>
      <c r="L111" s="308"/>
      <c r="M111"/>
      <c r="N111"/>
      <c r="O111"/>
      <c r="P111"/>
      <c r="Q111"/>
      <c r="R111"/>
      <c r="S111"/>
      <c r="T111"/>
      <c r="U111"/>
    </row>
    <row r="112" spans="1:21" s="6" customFormat="1" ht="19" customHeight="1" x14ac:dyDescent="0.2">
      <c r="A112"/>
      <c r="B112"/>
      <c r="C112"/>
      <c r="D112"/>
      <c r="E112" s="312" t="s">
        <v>376</v>
      </c>
      <c r="F112" s="313">
        <f>SUMIF($M$14:$M$96,"Seguros",$N$14:$N$96)</f>
        <v>1262</v>
      </c>
      <c r="H112" s="308"/>
      <c r="I112" s="308"/>
      <c r="J112" s="308"/>
      <c r="K112" s="308"/>
      <c r="L112" s="308"/>
      <c r="M112"/>
      <c r="N112"/>
      <c r="O112"/>
      <c r="P112"/>
      <c r="Q112"/>
      <c r="R112"/>
      <c r="S112"/>
      <c r="T112"/>
      <c r="U112"/>
    </row>
    <row r="113" spans="1:21" s="6" customFormat="1" ht="19" customHeight="1" x14ac:dyDescent="0.2">
      <c r="A113"/>
      <c r="B113"/>
      <c r="C113"/>
      <c r="D113"/>
      <c r="E113" s="312"/>
      <c r="F113" s="313"/>
      <c r="H113" s="308"/>
      <c r="I113" s="308"/>
      <c r="J113" s="308"/>
      <c r="K113" s="308"/>
      <c r="L113" s="308"/>
      <c r="M113"/>
      <c r="N113"/>
      <c r="O113"/>
      <c r="P113"/>
      <c r="Q113"/>
      <c r="R113"/>
      <c r="S113"/>
      <c r="T113"/>
      <c r="U113"/>
    </row>
    <row r="114" spans="1:21" s="6" customFormat="1" ht="19" customHeight="1" x14ac:dyDescent="0.2">
      <c r="A114"/>
      <c r="B114"/>
      <c r="C114"/>
      <c r="D114"/>
      <c r="E114" s="314" t="s">
        <v>375</v>
      </c>
      <c r="F114" s="315">
        <f>F98+F100+F102+F112</f>
        <v>6700.46</v>
      </c>
      <c r="H114" s="308"/>
      <c r="I114" s="308"/>
      <c r="J114" s="308"/>
      <c r="K114" s="308"/>
      <c r="L114" s="308"/>
      <c r="M114"/>
      <c r="N114"/>
      <c r="O114"/>
      <c r="P114"/>
      <c r="Q114"/>
      <c r="R114"/>
      <c r="S114"/>
      <c r="T114"/>
      <c r="U114"/>
    </row>
    <row r="115" spans="1:21" ht="19" customHeight="1" x14ac:dyDescent="0.2">
      <c r="E115" s="314"/>
      <c r="F115" s="315"/>
      <c r="H115" s="308"/>
      <c r="I115" s="308"/>
      <c r="J115" s="308"/>
      <c r="K115" s="308"/>
      <c r="L115" s="308"/>
    </row>
    <row r="116" spans="1:21" ht="19" customHeight="1" x14ac:dyDescent="0.2">
      <c r="H116" s="308"/>
      <c r="I116" s="308"/>
      <c r="J116" s="308"/>
      <c r="K116" s="308"/>
      <c r="L116" s="308"/>
    </row>
    <row r="117" spans="1:21" ht="19" customHeight="1" x14ac:dyDescent="0.2">
      <c r="H117" s="308"/>
      <c r="I117" s="308"/>
      <c r="J117" s="308"/>
      <c r="K117" s="308"/>
      <c r="L117" s="308"/>
    </row>
    <row r="118" spans="1:21" ht="19" customHeight="1" x14ac:dyDescent="0.2">
      <c r="H118" s="104"/>
      <c r="I118" s="104"/>
      <c r="J118" s="104"/>
      <c r="K118" s="104"/>
      <c r="L118" s="104"/>
    </row>
    <row r="119" spans="1:21" ht="24" x14ac:dyDescent="0.2">
      <c r="H119" s="309" t="s">
        <v>378</v>
      </c>
      <c r="I119" s="309"/>
      <c r="J119" s="309"/>
      <c r="K119" s="309"/>
      <c r="L119" s="309"/>
    </row>
    <row r="120" spans="1:21" ht="13" customHeight="1" x14ac:dyDescent="0.2">
      <c r="E120" s="105"/>
      <c r="F120" s="105"/>
      <c r="G120" s="105"/>
      <c r="H120" s="105"/>
      <c r="I120" s="105"/>
      <c r="J120" s="105"/>
      <c r="K120" s="103"/>
    </row>
    <row r="121" spans="1:21" s="5" customFormat="1" ht="31" customHeight="1" x14ac:dyDescent="0.2">
      <c r="A121" s="310" t="s">
        <v>254</v>
      </c>
      <c r="B121" s="310"/>
      <c r="C121" s="310"/>
      <c r="D121" s="310"/>
      <c r="E121" s="310"/>
      <c r="F121" s="310"/>
      <c r="G121" s="311" t="s">
        <v>255</v>
      </c>
      <c r="H121" s="311"/>
      <c r="I121" s="311"/>
      <c r="J121" s="311"/>
      <c r="K121" s="311"/>
      <c r="L121" s="311"/>
      <c r="M121" s="311"/>
    </row>
  </sheetData>
  <sheetProtection algorithmName="SHA-512" hashValue="3bPLNQY4cYLTdH4pR8S1yVt686oH6Gp4vxt5x3K0rVwO/SG3kMXTqPWy5fip7pAGzRmqv+/ugjQneiRcAjhzJA==" saltValue="p8D8zGLfnLsnIpB3ari8Vg==" spinCount="100000" sheet="1" objects="1" scenarios="1" selectLockedCells="1"/>
  <mergeCells count="76">
    <mergeCell ref="H98:L117"/>
    <mergeCell ref="H119:L119"/>
    <mergeCell ref="A121:F121"/>
    <mergeCell ref="G121:M121"/>
    <mergeCell ref="J3:L3"/>
    <mergeCell ref="A4:O4"/>
    <mergeCell ref="A6:C6"/>
    <mergeCell ref="D6:O6"/>
    <mergeCell ref="D8:O10"/>
    <mergeCell ref="E110:E111"/>
    <mergeCell ref="F110:F111"/>
    <mergeCell ref="E112:E113"/>
    <mergeCell ref="F112:F113"/>
    <mergeCell ref="E114:E115"/>
    <mergeCell ref="F114:F115"/>
    <mergeCell ref="E104:E105"/>
    <mergeCell ref="F104:F105"/>
    <mergeCell ref="E106:E107"/>
    <mergeCell ref="F106:F107"/>
    <mergeCell ref="E108:E109"/>
    <mergeCell ref="F108:F109"/>
    <mergeCell ref="E98:E99"/>
    <mergeCell ref="F98:F99"/>
    <mergeCell ref="E100:E101"/>
    <mergeCell ref="F100:F101"/>
    <mergeCell ref="E102:E103"/>
    <mergeCell ref="F102:F103"/>
    <mergeCell ref="D92:D95"/>
    <mergeCell ref="E92:E95"/>
    <mergeCell ref="D38:D45"/>
    <mergeCell ref="E38:E45"/>
    <mergeCell ref="D46:D52"/>
    <mergeCell ref="E46:E52"/>
    <mergeCell ref="D54:E54"/>
    <mergeCell ref="D55:D68"/>
    <mergeCell ref="E55:E68"/>
    <mergeCell ref="D69:D82"/>
    <mergeCell ref="E69:E82"/>
    <mergeCell ref="D84:E84"/>
    <mergeCell ref="D85:D91"/>
    <mergeCell ref="E85:E91"/>
    <mergeCell ref="D37:E37"/>
    <mergeCell ref="D12:E12"/>
    <mergeCell ref="D13:D24"/>
    <mergeCell ref="E13:E24"/>
    <mergeCell ref="D25:D35"/>
    <mergeCell ref="E25:E35"/>
    <mergeCell ref="G54:H54"/>
    <mergeCell ref="G55:H55"/>
    <mergeCell ref="G56:H56"/>
    <mergeCell ref="G57:H57"/>
    <mergeCell ref="G58:H58"/>
    <mergeCell ref="G59:H59"/>
    <mergeCell ref="G60:H60"/>
    <mergeCell ref="G61:H61"/>
    <mergeCell ref="G62:H62"/>
    <mergeCell ref="G63:H63"/>
    <mergeCell ref="G64:H64"/>
    <mergeCell ref="G65:H65"/>
    <mergeCell ref="G66:H66"/>
    <mergeCell ref="G67:H67"/>
    <mergeCell ref="G68:H68"/>
    <mergeCell ref="G69:H69"/>
    <mergeCell ref="G70:H70"/>
    <mergeCell ref="G71:H71"/>
    <mergeCell ref="G72:H72"/>
    <mergeCell ref="G73:H73"/>
    <mergeCell ref="G79:H79"/>
    <mergeCell ref="G80:H80"/>
    <mergeCell ref="G81:H81"/>
    <mergeCell ref="G82:H82"/>
    <mergeCell ref="G74:H74"/>
    <mergeCell ref="G75:H75"/>
    <mergeCell ref="G76:H76"/>
    <mergeCell ref="G77:H77"/>
    <mergeCell ref="G78:H78"/>
  </mergeCells>
  <hyperlinks>
    <hyperlink ref="L1" r:id="rId1" xr:uid="{777006D4-B90B-B745-9356-3A7A81D4F47B}"/>
    <hyperlink ref="J3" r:id="rId2" xr:uid="{D1CF23E7-4EB0-6D4B-8116-6AFA2DFB06A2}"/>
    <hyperlink ref="G121" r:id="rId3" xr:uid="{3197D06E-7ACB-5149-8567-3DFE94426E99}"/>
  </hyperlinks>
  <printOptions horizontalCentered="1"/>
  <pageMargins left="0.7" right="0.7" top="0.75" bottom="0.75" header="0.3" footer="0.3"/>
  <pageSetup paperSize="9" scale="34" orientation="portrait" horizontalDpi="0" verticalDpi="0"/>
  <headerFooter>
    <oddFooter>&amp;C&amp;"Calibri,Normal"&amp;K000000&amp;G</oddFooter>
  </headerFooter>
  <drawing r:id="rId4"/>
  <legacyDrawingHF r:id="rId5"/>
  <extLst>
    <ext xmlns:x14="http://schemas.microsoft.com/office/spreadsheetml/2009/9/main" uri="{CCE6A557-97BC-4b89-ADB6-D9C93CAAB3DF}">
      <x14:dataValidations xmlns:xm="http://schemas.microsoft.com/office/excel/2006/main" count="6">
        <x14:dataValidation type="list" allowBlank="1" showInputMessage="1" showErrorMessage="1" xr:uid="{274DF8E2-69E7-D445-953A-A9CEF125DC10}">
          <x14:formula1>
            <xm:f>Parámetros!$A$3:$A$18</xm:f>
          </x14:formula1>
          <xm:sqref>G14:G35</xm:sqref>
        </x14:dataValidation>
        <x14:dataValidation type="list" allowBlank="1" showInputMessage="1" showErrorMessage="1" xr:uid="{5E545850-E0D3-6448-B032-DE151E747A27}">
          <x14:formula1>
            <xm:f>Parámetros!$B$3:$B$10</xm:f>
          </x14:formula1>
          <xm:sqref>G39:G52</xm:sqref>
        </x14:dataValidation>
        <x14:dataValidation type="list" allowBlank="1" showInputMessage="1" showErrorMessage="1" xr:uid="{3D493013-783F-C641-BB5A-42DB36F5A487}">
          <x14:formula1>
            <xm:f>Parámetros!$H$3:$H$7</xm:f>
          </x14:formula1>
          <xm:sqref>G86:G95</xm:sqref>
        </x14:dataValidation>
        <x14:dataValidation type="list" allowBlank="1" showInputMessage="1" showErrorMessage="1" xr:uid="{2127C90D-EBBE-9748-A7F2-4638EC42A5FC}">
          <x14:formula1>
            <xm:f>Parámetros!$F$3:$F$7</xm:f>
          </x14:formula1>
          <xm:sqref>H86:I95 H39:I52 I56:I82</xm:sqref>
        </x14:dataValidation>
        <x14:dataValidation type="list" allowBlank="1" showInputMessage="1" showErrorMessage="1" xr:uid="{8939280F-17E7-CA44-AC21-1B782BF408E7}">
          <x14:formula1>
            <xm:f>Parámetros!$F$10:$F$12</xm:f>
          </x14:formula1>
          <xm:sqref>I14:I35</xm:sqref>
        </x14:dataValidation>
        <x14:dataValidation type="list" allowBlank="1" showInputMessage="1" showErrorMessage="1" xr:uid="{98E57EA8-6CA2-3D42-AA91-6255A31CF8B7}">
          <x14:formula1>
            <xm:f>Parámetros!$C$3:$C$22</xm:f>
          </x14:formula1>
          <xm:sqref>G56:H82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09549-2339-5245-8C10-9B013A7A9B9A}">
  <sheetPr codeName="Hoja4">
    <pageSetUpPr fitToPage="1"/>
  </sheetPr>
  <dimension ref="A1:AP35"/>
  <sheetViews>
    <sheetView showGridLines="0" zoomScaleNormal="109" workbookViewId="0">
      <selection activeCell="M31" sqref="M31"/>
    </sheetView>
  </sheetViews>
  <sheetFormatPr baseColWidth="10" defaultRowHeight="16" x14ac:dyDescent="0.2"/>
  <cols>
    <col min="3" max="3" width="3" customWidth="1"/>
    <col min="4" max="4" width="4.5" customWidth="1"/>
    <col min="5" max="5" width="32.5" customWidth="1"/>
    <col min="6" max="6" width="16.83203125" customWidth="1"/>
    <col min="7" max="7" width="20.5" customWidth="1"/>
    <col min="8" max="8" width="18.33203125" customWidth="1"/>
    <col min="9" max="9" width="19" customWidth="1"/>
    <col min="10" max="10" width="4.5" customWidth="1"/>
    <col min="11" max="11" width="26.33203125" customWidth="1"/>
    <col min="12" max="12" width="17.6640625" customWidth="1"/>
    <col min="13" max="13" width="16.83203125" customWidth="1"/>
    <col min="14" max="14" width="15.1640625" customWidth="1"/>
    <col min="16" max="16" width="10.83203125" customWidth="1"/>
    <col min="17" max="19" width="10.83203125" hidden="1" customWidth="1"/>
    <col min="20" max="20" width="25.5" hidden="1" customWidth="1"/>
    <col min="21" max="21" width="10.83203125" hidden="1" customWidth="1"/>
    <col min="22" max="22" width="32.83203125" style="6" hidden="1" customWidth="1"/>
    <col min="23" max="24" width="13.5" style="6" hidden="1" customWidth="1"/>
    <col min="25" max="25" width="5.33203125" style="6" hidden="1" customWidth="1"/>
    <col min="26" max="26" width="35.83203125" hidden="1" customWidth="1"/>
    <col min="27" max="41" width="10.83203125" customWidth="1"/>
  </cols>
  <sheetData>
    <row r="1" spans="1:26" s="1" customFormat="1" ht="76" customHeight="1" x14ac:dyDescent="0.25">
      <c r="K1" s="2"/>
      <c r="L1" s="2"/>
      <c r="M1" s="2"/>
      <c r="N1" s="17" t="s">
        <v>4</v>
      </c>
      <c r="V1" s="18"/>
      <c r="W1" s="18"/>
      <c r="X1" s="18"/>
      <c r="Y1" s="18">
        <v>0</v>
      </c>
      <c r="Z1" s="1" t="s">
        <v>0</v>
      </c>
    </row>
    <row r="2" spans="1:26" s="1" customFormat="1" ht="21" x14ac:dyDescent="0.25">
      <c r="N2" s="3" t="s">
        <v>21</v>
      </c>
      <c r="T2" s="1" t="s">
        <v>40</v>
      </c>
      <c r="U2" s="18">
        <v>3</v>
      </c>
      <c r="V2" s="18"/>
      <c r="W2" s="18"/>
      <c r="X2" s="18"/>
      <c r="Y2" s="18">
        <v>2</v>
      </c>
      <c r="Z2" s="1" t="s">
        <v>243</v>
      </c>
    </row>
    <row r="3" spans="1:26" s="1" customFormat="1" ht="21" x14ac:dyDescent="0.25">
      <c r="L3" s="137" t="s">
        <v>253</v>
      </c>
      <c r="M3" s="257"/>
      <c r="N3" s="257"/>
      <c r="T3" s="1" t="s">
        <v>41</v>
      </c>
      <c r="U3" s="18">
        <v>1</v>
      </c>
      <c r="V3" s="18"/>
      <c r="W3" s="18"/>
      <c r="X3" s="18"/>
      <c r="Y3" s="18">
        <v>10</v>
      </c>
      <c r="Z3" s="1" t="s">
        <v>244</v>
      </c>
    </row>
    <row r="4" spans="1:26" s="1" customFormat="1" ht="21" x14ac:dyDescent="0.25">
      <c r="A4" s="109" t="s">
        <v>3</v>
      </c>
      <c r="B4" s="109"/>
      <c r="C4" s="109"/>
      <c r="D4" s="109"/>
      <c r="E4" s="109"/>
      <c r="F4" s="109"/>
      <c r="G4" s="109"/>
      <c r="H4" s="109"/>
      <c r="I4" s="109"/>
      <c r="J4" s="109"/>
      <c r="K4" s="109"/>
      <c r="L4" s="109"/>
      <c r="M4" s="109"/>
      <c r="N4" s="109"/>
      <c r="T4" s="2" t="s">
        <v>47</v>
      </c>
      <c r="U4" s="18">
        <v>10</v>
      </c>
      <c r="V4" s="18"/>
      <c r="W4" s="18"/>
      <c r="X4" s="18"/>
      <c r="Y4" s="18">
        <v>50</v>
      </c>
      <c r="Z4" s="1" t="s">
        <v>85</v>
      </c>
    </row>
    <row r="5" spans="1:26" s="1" customFormat="1" ht="21" x14ac:dyDescent="0.25">
      <c r="T5" s="2" t="s">
        <v>48</v>
      </c>
      <c r="U5" s="18">
        <v>5</v>
      </c>
      <c r="V5" s="18"/>
      <c r="W5" s="18"/>
      <c r="X5" s="18"/>
      <c r="Y5" s="18">
        <v>100</v>
      </c>
      <c r="Z5" s="1" t="s">
        <v>111</v>
      </c>
    </row>
    <row r="6" spans="1:26" s="1" customFormat="1" ht="21" x14ac:dyDescent="0.25">
      <c r="A6" s="197" t="s">
        <v>22</v>
      </c>
      <c r="B6" s="198"/>
      <c r="C6" s="199"/>
      <c r="D6" s="193" t="s">
        <v>23</v>
      </c>
      <c r="E6" s="193"/>
      <c r="F6" s="193"/>
      <c r="G6" s="193"/>
      <c r="H6" s="193"/>
      <c r="I6" s="193"/>
      <c r="J6" s="193"/>
      <c r="K6" s="193"/>
      <c r="L6" s="193"/>
      <c r="M6" s="193"/>
      <c r="N6" s="193"/>
      <c r="T6" s="2" t="s">
        <v>49</v>
      </c>
      <c r="U6" s="18">
        <v>1</v>
      </c>
      <c r="V6" s="18"/>
      <c r="W6" s="18"/>
      <c r="X6" s="18"/>
      <c r="Y6" s="18">
        <v>200</v>
      </c>
      <c r="Z6" s="1" t="s">
        <v>111</v>
      </c>
    </row>
    <row r="7" spans="1:26" s="1" customFormat="1" ht="21" x14ac:dyDescent="0.25">
      <c r="A7" s="1" t="s">
        <v>0</v>
      </c>
      <c r="T7" s="2" t="s">
        <v>90</v>
      </c>
      <c r="U7" s="18" t="s">
        <v>103</v>
      </c>
      <c r="V7" s="18"/>
      <c r="W7" s="18"/>
      <c r="X7" s="18"/>
      <c r="Y7" s="18">
        <v>300</v>
      </c>
      <c r="Z7" s="1" t="s">
        <v>110</v>
      </c>
    </row>
    <row r="8" spans="1:26" s="1" customFormat="1" ht="33" customHeight="1" x14ac:dyDescent="0.25">
      <c r="D8" s="117" t="s">
        <v>213</v>
      </c>
      <c r="E8" s="117"/>
      <c r="F8" s="117"/>
      <c r="G8" s="117"/>
      <c r="H8" s="117"/>
      <c r="I8" s="117"/>
      <c r="J8" s="117"/>
      <c r="K8" s="117"/>
      <c r="L8" s="117"/>
      <c r="M8" s="117"/>
      <c r="N8" s="117"/>
      <c r="T8" s="2" t="s">
        <v>95</v>
      </c>
      <c r="U8" s="18" t="s">
        <v>104</v>
      </c>
      <c r="V8" s="18"/>
      <c r="W8" s="18"/>
      <c r="X8" s="18"/>
      <c r="Y8" s="18"/>
    </row>
    <row r="9" spans="1:26" s="1" customFormat="1" ht="33" customHeight="1" x14ac:dyDescent="0.25">
      <c r="D9" s="117"/>
      <c r="E9" s="117"/>
      <c r="F9" s="117"/>
      <c r="G9" s="117"/>
      <c r="H9" s="117"/>
      <c r="I9" s="117"/>
      <c r="J9" s="117"/>
      <c r="K9" s="117"/>
      <c r="L9" s="117"/>
      <c r="M9" s="117"/>
      <c r="N9" s="117"/>
      <c r="T9" s="2" t="s">
        <v>96</v>
      </c>
      <c r="U9" s="18" t="s">
        <v>105</v>
      </c>
      <c r="V9" s="18"/>
      <c r="W9" s="18"/>
      <c r="X9" s="18"/>
      <c r="Y9" s="18"/>
    </row>
    <row r="10" spans="1:26" s="1" customFormat="1" ht="33" customHeight="1" x14ac:dyDescent="0.25">
      <c r="D10" s="117"/>
      <c r="E10" s="117"/>
      <c r="F10" s="117"/>
      <c r="G10" s="117"/>
      <c r="H10" s="117"/>
      <c r="I10" s="117"/>
      <c r="J10" s="117"/>
      <c r="K10" s="117"/>
      <c r="L10" s="117"/>
      <c r="M10" s="117"/>
      <c r="N10" s="117"/>
      <c r="T10" s="2" t="s">
        <v>94</v>
      </c>
      <c r="U10" s="18" t="s">
        <v>106</v>
      </c>
      <c r="V10" s="18"/>
      <c r="W10" s="18"/>
      <c r="X10" s="18"/>
      <c r="Y10" s="18"/>
    </row>
    <row r="11" spans="1:26" ht="23" customHeight="1" x14ac:dyDescent="0.2">
      <c r="C11" s="12"/>
      <c r="D11" s="13"/>
      <c r="E11" s="13"/>
      <c r="F11" s="13"/>
      <c r="G11" s="13"/>
      <c r="H11" s="13"/>
      <c r="I11" s="13"/>
      <c r="J11" s="13"/>
      <c r="K11" s="13"/>
      <c r="L11" s="13"/>
      <c r="M11" s="13"/>
      <c r="N11" s="13"/>
      <c r="T11" t="s">
        <v>93</v>
      </c>
      <c r="U11" s="6" t="s">
        <v>107</v>
      </c>
    </row>
    <row r="12" spans="1:26" ht="23" customHeight="1" x14ac:dyDescent="0.25">
      <c r="C12" s="12"/>
      <c r="D12" s="323" t="s">
        <v>84</v>
      </c>
      <c r="E12" s="324"/>
      <c r="F12" s="324"/>
      <c r="G12" s="324"/>
      <c r="H12" s="324"/>
      <c r="I12" s="324"/>
      <c r="J12" s="324"/>
      <c r="K12" s="324"/>
      <c r="L12" s="324"/>
      <c r="M12" s="324"/>
      <c r="N12" s="325"/>
      <c r="T12" t="s">
        <v>99</v>
      </c>
      <c r="U12" s="6">
        <v>10</v>
      </c>
      <c r="V12" s="6" t="e">
        <f>si.e</f>
        <v>#NAME?</v>
      </c>
    </row>
    <row r="13" spans="1:26" ht="30" customHeight="1" x14ac:dyDescent="0.2">
      <c r="C13" s="12"/>
      <c r="D13" s="326" t="s">
        <v>256</v>
      </c>
      <c r="E13" s="327"/>
      <c r="F13" s="327"/>
      <c r="G13" s="327"/>
      <c r="H13" s="327"/>
      <c r="I13" s="327"/>
      <c r="J13" s="327"/>
      <c r="K13" s="327"/>
      <c r="L13" s="327"/>
      <c r="M13" s="327"/>
      <c r="N13" s="328"/>
      <c r="T13" s="5" t="s">
        <v>100</v>
      </c>
      <c r="U13" s="6">
        <v>5</v>
      </c>
    </row>
    <row r="14" spans="1:26" ht="30" customHeight="1" x14ac:dyDescent="0.2">
      <c r="C14" s="12"/>
      <c r="D14" s="187"/>
      <c r="E14" s="188"/>
      <c r="F14" s="188"/>
      <c r="G14" s="188"/>
      <c r="H14" s="188"/>
      <c r="I14" s="188"/>
      <c r="J14" s="188"/>
      <c r="K14" s="188"/>
      <c r="L14" s="188"/>
      <c r="M14" s="188"/>
      <c r="N14" s="189"/>
      <c r="T14" t="s">
        <v>101</v>
      </c>
      <c r="U14" s="6">
        <v>1</v>
      </c>
    </row>
    <row r="15" spans="1:26" ht="46" customHeight="1" x14ac:dyDescent="0.2">
      <c r="C15" s="12"/>
      <c r="D15" s="38"/>
      <c r="E15" s="39" t="s">
        <v>91</v>
      </c>
      <c r="F15" s="40" t="s">
        <v>92</v>
      </c>
      <c r="G15" s="40" t="s">
        <v>97</v>
      </c>
      <c r="H15" s="40" t="s">
        <v>98</v>
      </c>
      <c r="I15" s="40" t="s">
        <v>102</v>
      </c>
      <c r="J15" s="185" t="s">
        <v>245</v>
      </c>
      <c r="K15" s="185"/>
      <c r="L15" s="40" t="s">
        <v>112</v>
      </c>
      <c r="M15" s="185" t="s">
        <v>113</v>
      </c>
      <c r="N15" s="186"/>
      <c r="Q15" s="23" t="s">
        <v>87</v>
      </c>
      <c r="R15" s="23" t="s">
        <v>88</v>
      </c>
      <c r="S15" s="23" t="s">
        <v>108</v>
      </c>
      <c r="T15" s="23" t="s">
        <v>89</v>
      </c>
      <c r="U15" s="5" t="s">
        <v>109</v>
      </c>
      <c r="W15"/>
    </row>
    <row r="16" spans="1:26" ht="46" customHeight="1" x14ac:dyDescent="0.2">
      <c r="C16" s="12"/>
      <c r="D16" s="41" t="s">
        <v>114</v>
      </c>
      <c r="E16" s="42" t="s">
        <v>115</v>
      </c>
      <c r="F16" s="43" t="s">
        <v>93</v>
      </c>
      <c r="G16" s="43" t="s">
        <v>47</v>
      </c>
      <c r="H16" s="43" t="s">
        <v>99</v>
      </c>
      <c r="I16" s="43" t="s">
        <v>40</v>
      </c>
      <c r="J16" s="319" t="s">
        <v>110</v>
      </c>
      <c r="K16" s="319"/>
      <c r="L16" s="43" t="s">
        <v>47</v>
      </c>
      <c r="M16" s="320" t="s">
        <v>116</v>
      </c>
      <c r="N16" s="321"/>
      <c r="Q16" s="44" t="str">
        <f>IFERROR(VLOOKUP(F16,$T$7:$U$12,2,0),"")</f>
        <v>D</v>
      </c>
      <c r="R16" s="44">
        <f>IFERROR(VLOOKUP(G16,$T$4:$V$6,2,0),"")</f>
        <v>10</v>
      </c>
      <c r="S16" s="44">
        <f>IFERROR(VLOOKUP(H16,$T$11:$V$13,2,0),"")</f>
        <v>10</v>
      </c>
      <c r="T16" s="44">
        <f>IFERROR(VLOOKUP(I16,$T$2:$V$3,2,0),"")</f>
        <v>3</v>
      </c>
      <c r="U16" s="45">
        <f>PRODUCT(R16:T16)</f>
        <v>300</v>
      </c>
      <c r="V16" s="44" t="str">
        <f>IF(U16="","",VLOOKUP(U16,$Y$1:$Z$7,2,1))</f>
        <v>Presencial/Blended - Especializada</v>
      </c>
      <c r="W16" s="46" t="str">
        <f>IFERROR((U16/$U$23),"")</f>
        <v/>
      </c>
      <c r="X16" s="44" t="str">
        <f>IF(W16&gt;60%,"1",IF(W16&gt;30%,2,3))</f>
        <v>1</v>
      </c>
    </row>
    <row r="17" spans="3:42" ht="53" customHeight="1" x14ac:dyDescent="0.2">
      <c r="C17" s="12"/>
      <c r="D17" s="41">
        <v>1</v>
      </c>
      <c r="E17" s="47" t="s">
        <v>239</v>
      </c>
      <c r="F17" s="48"/>
      <c r="G17" s="48"/>
      <c r="H17" s="48"/>
      <c r="I17" s="48"/>
      <c r="J17" s="316" t="str">
        <f>IF(E17="","",V17)</f>
        <v xml:space="preserve"> </v>
      </c>
      <c r="K17" s="316"/>
      <c r="L17" s="49" t="str">
        <f>IF(E17="","",X17)</f>
        <v/>
      </c>
      <c r="M17" s="317"/>
      <c r="N17" s="318"/>
      <c r="Q17" s="23" t="str">
        <f>IFERROR(VLOOKUP(F17,$T$7:$U$12,2,0),"")</f>
        <v/>
      </c>
      <c r="R17" s="44" t="str">
        <f t="shared" ref="R17:R22" si="0">IFERROR(VLOOKUP(G17,$T$4:$V$6,2,0),"")</f>
        <v/>
      </c>
      <c r="S17" s="44" t="str">
        <f t="shared" ref="S17:S20" si="1">IFERROR(VLOOKUP(H17,$T$11:$V$13,2,0),"")</f>
        <v/>
      </c>
      <c r="T17" s="23" t="str">
        <f t="shared" ref="T17:T21" si="2">IFERROR(VLOOKUP(I17,$T$2:$V$3,2,0),"")</f>
        <v/>
      </c>
      <c r="U17" s="50">
        <f>PRODUCT(R17:T17)</f>
        <v>0</v>
      </c>
      <c r="V17" s="23" t="str">
        <f>IF(U17="","",VLOOKUP(U17,$Y$1:$Z$7,2,1))</f>
        <v xml:space="preserve"> </v>
      </c>
      <c r="W17" s="46" t="str">
        <f t="shared" ref="W17:W22" si="3">IFERROR((U17/$U$23),"")</f>
        <v/>
      </c>
      <c r="X17" s="23" t="str">
        <f>IF(U17=0,"",IF(W17&gt;40%,"Alta",IF(W17&gt;20%,"Media","Baja")))</f>
        <v/>
      </c>
      <c r="Y17" s="23"/>
      <c r="AA17" s="23"/>
      <c r="AC17" s="5"/>
      <c r="AE17" s="5"/>
      <c r="AF17" s="5"/>
      <c r="AG17" s="5"/>
      <c r="AH17" s="5"/>
    </row>
    <row r="18" spans="3:42" ht="53" customHeight="1" x14ac:dyDescent="0.2">
      <c r="C18" s="12"/>
      <c r="D18" s="9">
        <v>2</v>
      </c>
      <c r="E18" s="47" t="s">
        <v>240</v>
      </c>
      <c r="F18" s="48"/>
      <c r="G18" s="48"/>
      <c r="H18" s="48"/>
      <c r="I18" s="48"/>
      <c r="J18" s="316" t="str">
        <f t="shared" ref="J18:J22" si="4">IF(E18="","",V18)</f>
        <v xml:space="preserve"> </v>
      </c>
      <c r="K18" s="316"/>
      <c r="L18" s="49" t="str">
        <f t="shared" ref="L18:L22" si="5">IF(E18="","",X18)</f>
        <v/>
      </c>
      <c r="M18" s="317"/>
      <c r="N18" s="318"/>
      <c r="Q18" s="23" t="str">
        <f t="shared" ref="Q18:Q21" si="6">IFERROR(VLOOKUP(F18,$T$7:$U$12,2,0),"")</f>
        <v/>
      </c>
      <c r="R18" s="44" t="str">
        <f t="shared" si="0"/>
        <v/>
      </c>
      <c r="S18" s="44" t="str">
        <f t="shared" si="1"/>
        <v/>
      </c>
      <c r="T18" s="23" t="str">
        <f t="shared" si="2"/>
        <v/>
      </c>
      <c r="U18" s="50">
        <f>PRODUCT(R18:T18)</f>
        <v>0</v>
      </c>
      <c r="V18" s="23" t="str">
        <f>IF(U18="","",VLOOKUP(U18,$Y$1:$Z$7,2,1))</f>
        <v xml:space="preserve"> </v>
      </c>
      <c r="W18" s="46" t="str">
        <f t="shared" si="3"/>
        <v/>
      </c>
      <c r="X18" s="23" t="str">
        <f t="shared" ref="X18:X22" si="7">IF(U18=0,"",IF(W18&gt;40%,"Alta",IF(W18&gt;20%,"Media","Baja")))</f>
        <v/>
      </c>
      <c r="Y18" s="23"/>
      <c r="AA18" s="23"/>
      <c r="AC18" s="5"/>
      <c r="AE18" s="5"/>
      <c r="AF18" s="5"/>
      <c r="AG18" s="5"/>
      <c r="AH18" s="5"/>
    </row>
    <row r="19" spans="3:42" ht="53" customHeight="1" x14ac:dyDescent="0.2">
      <c r="C19" s="12"/>
      <c r="D19" s="9">
        <v>3</v>
      </c>
      <c r="E19" s="47" t="s">
        <v>239</v>
      </c>
      <c r="F19" s="48"/>
      <c r="G19" s="48"/>
      <c r="H19" s="48"/>
      <c r="I19" s="48"/>
      <c r="J19" s="316" t="str">
        <f t="shared" si="4"/>
        <v xml:space="preserve"> </v>
      </c>
      <c r="K19" s="316"/>
      <c r="L19" s="49" t="str">
        <f t="shared" si="5"/>
        <v/>
      </c>
      <c r="M19" s="317"/>
      <c r="N19" s="318"/>
      <c r="Q19" s="23" t="str">
        <f t="shared" si="6"/>
        <v/>
      </c>
      <c r="R19" s="44" t="str">
        <f t="shared" si="0"/>
        <v/>
      </c>
      <c r="S19" s="44" t="str">
        <f t="shared" si="1"/>
        <v/>
      </c>
      <c r="T19" s="44" t="str">
        <f t="shared" si="2"/>
        <v/>
      </c>
      <c r="U19" s="50">
        <f t="shared" ref="U19:U22" si="8">PRODUCT(R19:T19)</f>
        <v>0</v>
      </c>
      <c r="V19" s="23" t="str">
        <f t="shared" ref="V19:V22" si="9">IF(U19="","",VLOOKUP(U19,$Y$1:$Z$7,2,1))</f>
        <v xml:space="preserve"> </v>
      </c>
      <c r="W19" s="46" t="str">
        <f t="shared" si="3"/>
        <v/>
      </c>
      <c r="X19" s="23" t="str">
        <f t="shared" si="7"/>
        <v/>
      </c>
      <c r="Y19" s="23"/>
      <c r="AA19" s="23"/>
      <c r="AC19" s="5"/>
      <c r="AE19" s="5"/>
      <c r="AF19" s="5"/>
      <c r="AG19" s="5"/>
      <c r="AH19" s="5"/>
    </row>
    <row r="20" spans="3:42" ht="53" customHeight="1" x14ac:dyDescent="0.2">
      <c r="C20" s="12"/>
      <c r="D20" s="9">
        <v>4</v>
      </c>
      <c r="E20" s="47" t="s">
        <v>241</v>
      </c>
      <c r="F20" s="48"/>
      <c r="G20" s="48"/>
      <c r="H20" s="48"/>
      <c r="I20" s="48"/>
      <c r="J20" s="316" t="str">
        <f t="shared" si="4"/>
        <v xml:space="preserve"> </v>
      </c>
      <c r="K20" s="316"/>
      <c r="L20" s="49" t="str">
        <f t="shared" si="5"/>
        <v/>
      </c>
      <c r="M20" s="317"/>
      <c r="N20" s="318"/>
      <c r="Q20" s="23" t="str">
        <f t="shared" si="6"/>
        <v/>
      </c>
      <c r="R20" s="44" t="str">
        <f t="shared" si="0"/>
        <v/>
      </c>
      <c r="S20" s="44" t="str">
        <f t="shared" si="1"/>
        <v/>
      </c>
      <c r="T20" s="44" t="str">
        <f t="shared" si="2"/>
        <v/>
      </c>
      <c r="U20" s="50">
        <f t="shared" si="8"/>
        <v>0</v>
      </c>
      <c r="V20" s="23" t="str">
        <f t="shared" si="9"/>
        <v xml:space="preserve"> </v>
      </c>
      <c r="W20" s="46" t="str">
        <f t="shared" si="3"/>
        <v/>
      </c>
      <c r="X20" s="23" t="str">
        <f t="shared" si="7"/>
        <v/>
      </c>
      <c r="Y20" s="23"/>
      <c r="AA20" s="23"/>
      <c r="AC20" s="5"/>
      <c r="AE20" s="5"/>
      <c r="AF20" s="5"/>
      <c r="AG20" s="5"/>
      <c r="AH20" s="5"/>
    </row>
    <row r="21" spans="3:42" s="1" customFormat="1" ht="53" customHeight="1" x14ac:dyDescent="0.25">
      <c r="D21" s="9">
        <v>5</v>
      </c>
      <c r="E21" s="47" t="s">
        <v>242</v>
      </c>
      <c r="F21" s="48"/>
      <c r="G21" s="48"/>
      <c r="H21" s="48"/>
      <c r="I21" s="48"/>
      <c r="J21" s="316" t="str">
        <f t="shared" si="4"/>
        <v xml:space="preserve"> </v>
      </c>
      <c r="K21" s="316"/>
      <c r="L21" s="49" t="str">
        <f t="shared" si="5"/>
        <v/>
      </c>
      <c r="M21" s="317"/>
      <c r="N21" s="318"/>
      <c r="Q21" s="23" t="str">
        <f t="shared" si="6"/>
        <v/>
      </c>
      <c r="R21" s="44" t="str">
        <f t="shared" si="0"/>
        <v/>
      </c>
      <c r="T21" s="44" t="str">
        <f t="shared" si="2"/>
        <v/>
      </c>
      <c r="U21" s="50">
        <f t="shared" si="8"/>
        <v>0</v>
      </c>
      <c r="V21" s="23" t="str">
        <f t="shared" si="9"/>
        <v xml:space="preserve"> </v>
      </c>
      <c r="W21" s="46" t="str">
        <f t="shared" si="3"/>
        <v/>
      </c>
      <c r="X21" s="23" t="str">
        <f t="shared" si="7"/>
        <v/>
      </c>
      <c r="Y21" s="23"/>
      <c r="AA21" s="23"/>
      <c r="AC21" s="5"/>
      <c r="AE21" s="5"/>
      <c r="AF21" s="5"/>
      <c r="AG21" s="5"/>
      <c r="AH21" s="5"/>
    </row>
    <row r="22" spans="3:42" ht="53" customHeight="1" x14ac:dyDescent="0.2">
      <c r="C22" s="12"/>
      <c r="D22" s="9">
        <v>6</v>
      </c>
      <c r="E22" s="47" t="s">
        <v>242</v>
      </c>
      <c r="F22" s="48"/>
      <c r="G22" s="48"/>
      <c r="H22" s="48"/>
      <c r="I22" s="48"/>
      <c r="J22" s="316" t="str">
        <f t="shared" si="4"/>
        <v xml:space="preserve"> </v>
      </c>
      <c r="K22" s="316"/>
      <c r="L22" s="49" t="str">
        <f t="shared" si="5"/>
        <v/>
      </c>
      <c r="M22" s="317"/>
      <c r="N22" s="318"/>
      <c r="Q22" s="23" t="str">
        <f t="shared" ref="Q22" si="10">IFERROR(VLOOKUP(F22,$T$7:$U$12,2,0),"")</f>
        <v/>
      </c>
      <c r="R22" s="44" t="str">
        <f t="shared" si="0"/>
        <v/>
      </c>
      <c r="S22" s="44" t="str">
        <f>IFERROR(VLOOKUP(H21,$T$11:$V$13,2,0),"")</f>
        <v/>
      </c>
      <c r="T22" s="29"/>
      <c r="U22" s="50">
        <f t="shared" si="8"/>
        <v>0</v>
      </c>
      <c r="V22" s="23" t="str">
        <f t="shared" si="9"/>
        <v xml:space="preserve"> </v>
      </c>
      <c r="W22" s="46" t="str">
        <f t="shared" si="3"/>
        <v/>
      </c>
      <c r="X22" s="23" t="str">
        <f t="shared" si="7"/>
        <v/>
      </c>
      <c r="Y22" s="23"/>
      <c r="AA22" s="23"/>
      <c r="AC22" s="5"/>
      <c r="AE22" s="5"/>
      <c r="AF22" s="5"/>
      <c r="AG22" s="5"/>
      <c r="AH22" s="5"/>
    </row>
    <row r="23" spans="3:42" ht="30" customHeight="1" x14ac:dyDescent="0.2">
      <c r="C23" s="12"/>
      <c r="S23" s="35"/>
      <c r="T23" s="23"/>
      <c r="U23" s="51">
        <f>SUM(U17:U22)</f>
        <v>0</v>
      </c>
      <c r="AC23" s="5"/>
    </row>
    <row r="24" spans="3:42" s="5" customFormat="1" ht="46" customHeight="1" x14ac:dyDescent="0.2">
      <c r="C24" s="12"/>
      <c r="D24" s="234" t="s">
        <v>117</v>
      </c>
      <c r="E24" s="235"/>
      <c r="F24" s="235"/>
      <c r="G24" s="235"/>
      <c r="H24" s="235"/>
      <c r="I24" s="236"/>
      <c r="J24" s="172" t="s">
        <v>118</v>
      </c>
      <c r="K24" s="172"/>
      <c r="L24" s="172"/>
      <c r="M24" s="172"/>
      <c r="N24" s="172"/>
      <c r="S24" s="35"/>
      <c r="V24" s="23"/>
      <c r="W24" s="23"/>
      <c r="X24" s="23"/>
      <c r="Y24" s="23"/>
    </row>
    <row r="25" spans="3:42" ht="41" customHeight="1" x14ac:dyDescent="0.2">
      <c r="D25" s="225"/>
      <c r="E25" s="226"/>
      <c r="F25" s="226"/>
      <c r="G25" s="226"/>
      <c r="H25" s="226"/>
      <c r="I25" s="227"/>
      <c r="J25" s="170" t="s">
        <v>214</v>
      </c>
      <c r="K25" s="171"/>
      <c r="L25" s="171"/>
      <c r="M25" s="171"/>
      <c r="N25" s="171"/>
      <c r="S25" s="35"/>
      <c r="AC25" s="5"/>
    </row>
    <row r="26" spans="3:42" ht="41" customHeight="1" x14ac:dyDescent="0.2">
      <c r="D26" s="228"/>
      <c r="E26" s="229"/>
      <c r="F26" s="229"/>
      <c r="G26" s="229"/>
      <c r="H26" s="229"/>
      <c r="I26" s="230"/>
      <c r="J26" s="171"/>
      <c r="K26" s="171"/>
      <c r="L26" s="171"/>
      <c r="M26" s="171"/>
      <c r="N26" s="171"/>
    </row>
    <row r="27" spans="3:42" ht="41" customHeight="1" x14ac:dyDescent="0.2">
      <c r="D27" s="228"/>
      <c r="E27" s="229"/>
      <c r="F27" s="229"/>
      <c r="G27" s="229"/>
      <c r="H27" s="229"/>
      <c r="I27" s="230"/>
      <c r="J27" s="171"/>
      <c r="K27" s="171"/>
      <c r="L27" s="171"/>
      <c r="M27" s="171"/>
      <c r="N27" s="171"/>
      <c r="R27" s="36">
        <v>0</v>
      </c>
      <c r="S27" s="29">
        <f>COUNTIF(F17:F22,"si")</f>
        <v>0</v>
      </c>
    </row>
    <row r="28" spans="3:42" ht="41" customHeight="1" x14ac:dyDescent="0.2">
      <c r="D28" s="228"/>
      <c r="E28" s="229"/>
      <c r="F28" s="229"/>
      <c r="G28" s="229"/>
      <c r="H28" s="229"/>
      <c r="I28" s="230"/>
      <c r="J28" s="171"/>
      <c r="K28" s="171"/>
      <c r="L28" s="171"/>
      <c r="M28" s="171"/>
      <c r="N28" s="171"/>
      <c r="V28"/>
      <c r="W28"/>
      <c r="X28"/>
      <c r="Y28"/>
    </row>
    <row r="29" spans="3:42" ht="41" customHeight="1" x14ac:dyDescent="0.2">
      <c r="D29" s="228"/>
      <c r="E29" s="229"/>
      <c r="F29" s="229"/>
      <c r="G29" s="229"/>
      <c r="H29" s="229"/>
      <c r="I29" s="230"/>
      <c r="J29" s="171"/>
      <c r="K29" s="171"/>
      <c r="L29" s="171"/>
      <c r="M29" s="171"/>
      <c r="N29" s="171"/>
      <c r="V29"/>
      <c r="W29"/>
      <c r="X29"/>
      <c r="Y29"/>
    </row>
    <row r="30" spans="3:42" ht="41" customHeight="1" x14ac:dyDescent="0.2">
      <c r="D30" s="228"/>
      <c r="E30" s="229"/>
      <c r="F30" s="229"/>
      <c r="G30" s="229"/>
      <c r="H30" s="229"/>
      <c r="I30" s="230"/>
      <c r="J30" s="171"/>
      <c r="K30" s="171"/>
      <c r="L30" s="171"/>
      <c r="M30" s="171"/>
      <c r="N30" s="171"/>
      <c r="V30"/>
      <c r="W30"/>
      <c r="X30"/>
      <c r="Y30"/>
    </row>
    <row r="31" spans="3:42" s="5" customFormat="1" ht="41" customHeight="1" x14ac:dyDescent="0.2">
      <c r="D31" s="228"/>
      <c r="E31" s="229"/>
      <c r="F31" s="229"/>
      <c r="G31" s="229"/>
      <c r="H31" s="229"/>
      <c r="I31" s="230"/>
      <c r="J31" s="171"/>
      <c r="K31" s="171"/>
      <c r="L31" s="171"/>
      <c r="M31" s="171"/>
      <c r="N31" s="171"/>
      <c r="P31"/>
      <c r="Q31"/>
      <c r="R31"/>
      <c r="S31"/>
      <c r="T31"/>
      <c r="U31"/>
      <c r="V31"/>
      <c r="W31"/>
      <c r="X31"/>
      <c r="Y31"/>
      <c r="Z31"/>
      <c r="AA31"/>
      <c r="AB31"/>
      <c r="AC31"/>
      <c r="AD31"/>
      <c r="AE31"/>
      <c r="AF31"/>
      <c r="AG31"/>
      <c r="AH31"/>
      <c r="AI31"/>
      <c r="AJ31"/>
      <c r="AK31"/>
      <c r="AL31"/>
      <c r="AM31"/>
      <c r="AN31"/>
      <c r="AO31"/>
      <c r="AP31"/>
    </row>
    <row r="32" spans="3:42" ht="41" customHeight="1" x14ac:dyDescent="0.2">
      <c r="D32" s="228"/>
      <c r="E32" s="229"/>
      <c r="F32" s="229"/>
      <c r="G32" s="229"/>
      <c r="H32" s="229"/>
      <c r="I32" s="230"/>
      <c r="J32" s="171"/>
      <c r="K32" s="171"/>
      <c r="L32" s="171"/>
      <c r="M32" s="171"/>
      <c r="N32" s="171"/>
      <c r="V32"/>
      <c r="W32"/>
      <c r="X32"/>
      <c r="Y32"/>
    </row>
    <row r="33" spans="1:25" ht="41" customHeight="1" x14ac:dyDescent="0.2">
      <c r="D33" s="231"/>
      <c r="E33" s="232"/>
      <c r="F33" s="232"/>
      <c r="G33" s="232"/>
      <c r="H33" s="232"/>
      <c r="I33" s="233"/>
      <c r="J33" s="171"/>
      <c r="K33" s="171"/>
      <c r="L33" s="171"/>
      <c r="M33" s="171"/>
      <c r="N33" s="171"/>
      <c r="V33"/>
      <c r="W33"/>
      <c r="X33"/>
      <c r="Y33"/>
    </row>
    <row r="34" spans="1:25" ht="32" customHeight="1" x14ac:dyDescent="0.2"/>
    <row r="35" spans="1:25" ht="24" x14ac:dyDescent="0.3">
      <c r="A35" s="52" t="s">
        <v>254</v>
      </c>
      <c r="B35" s="52"/>
      <c r="C35" s="52"/>
      <c r="D35" s="52"/>
      <c r="E35" s="52"/>
      <c r="F35" s="52"/>
      <c r="G35" s="52"/>
      <c r="H35" s="322" t="s">
        <v>255</v>
      </c>
      <c r="I35" s="322"/>
      <c r="J35" s="322"/>
      <c r="K35" s="322"/>
      <c r="L35" s="322"/>
      <c r="M35" s="322"/>
      <c r="N35" s="322"/>
    </row>
  </sheetData>
  <sheetProtection algorithmName="SHA-512" hashValue="t2zRbVwaG9jddFK9Z5r0YZyFd6oik8GLjTvLWEqplck64bQrVBVROmQKTDQyOJOy0mXuC7ncXKSTnZ+wJzmsWw==" saltValue="yD9bag4RYXNGWJIrHotO2w==" spinCount="100000" sheet="1" objects="1" scenarios="1" selectLockedCells="1"/>
  <mergeCells count="28">
    <mergeCell ref="L3:N3"/>
    <mergeCell ref="H35:N35"/>
    <mergeCell ref="A4:N4"/>
    <mergeCell ref="A6:C6"/>
    <mergeCell ref="D6:N6"/>
    <mergeCell ref="D8:N10"/>
    <mergeCell ref="D25:I33"/>
    <mergeCell ref="J25:N33"/>
    <mergeCell ref="D12:N12"/>
    <mergeCell ref="D13:N14"/>
    <mergeCell ref="J15:K15"/>
    <mergeCell ref="J17:K17"/>
    <mergeCell ref="J18:K18"/>
    <mergeCell ref="J19:K19"/>
    <mergeCell ref="J20:K20"/>
    <mergeCell ref="D24:I24"/>
    <mergeCell ref="J24:N24"/>
    <mergeCell ref="J21:K21"/>
    <mergeCell ref="J22:K22"/>
    <mergeCell ref="M15:N15"/>
    <mergeCell ref="M17:N17"/>
    <mergeCell ref="M18:N18"/>
    <mergeCell ref="M19:N19"/>
    <mergeCell ref="M20:N20"/>
    <mergeCell ref="M21:N21"/>
    <mergeCell ref="M22:N22"/>
    <mergeCell ref="J16:K16"/>
    <mergeCell ref="M16:N16"/>
  </mergeCells>
  <dataValidations count="4">
    <dataValidation type="list" allowBlank="1" showInputMessage="1" showErrorMessage="1" promptTitle="Elige el área de especialidad" prompt="Elige el área de especialidad al que corresponde tu necesidad" sqref="F16:F22" xr:uid="{8A9AA4FF-D552-514E-96D4-75F1F51185D2}">
      <formula1>$T$7:$T$11</formula1>
    </dataValidation>
    <dataValidation type="list" allowBlank="1" showInputMessage="1" showErrorMessage="1" promptTitle="Déficit" prompt="Déficit que tienes respecto a la capacidad deseada (a futuro) o necesaria (en el puesto presente)" sqref="H16:H22" xr:uid="{0220D457-9F1B-8449-A118-A699BB06F392}">
      <formula1>$T$12:$T$14</formula1>
    </dataValidation>
    <dataValidation type="list" allowBlank="1" showInputMessage="1" showErrorMessage="1" promptTitle="Importancia" prompt="Importancia para tu desarrollo" sqref="G16:G22" xr:uid="{DBAE334A-1334-C14D-898F-7B9EAEAAB98B}">
      <formula1>$T$4:$T$6</formula1>
    </dataValidation>
    <dataValidation type="list" allowBlank="1" showInputMessage="1" showErrorMessage="1" promptTitle="Urgencia" prompt="Si tienes urgencia en cubrir el déficil de formación porque pone en riesgo tu puesto de trabajo o limita tu promoción y cambio de empresa, indica &quot;Si&quot;" sqref="I16:I22" xr:uid="{25890839-A683-0645-B04B-349F9E7C9515}">
      <formula1>$T$2:$T$3</formula1>
    </dataValidation>
  </dataValidations>
  <hyperlinks>
    <hyperlink ref="N1" r:id="rId1" xr:uid="{23198EA8-5E60-D848-968D-5538118C66E1}"/>
    <hyperlink ref="L3" r:id="rId2" xr:uid="{028AF551-30B6-FF49-83FB-22106BA2C210}"/>
    <hyperlink ref="H35" r:id="rId3" xr:uid="{D017E59B-C55D-BD40-B503-B5F8ADF8A7D0}"/>
  </hyperlinks>
  <pageMargins left="0.7" right="0.7" top="0.75" bottom="0.75" header="0.3" footer="0.3"/>
  <pageSetup paperSize="9" scale="38" orientation="portrait" horizontalDpi="0" verticalDpi="0"/>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9002B-4A12-554A-BF01-0073CCFE7D1D}">
  <sheetPr codeName="Hoja6">
    <pageSetUpPr fitToPage="1"/>
  </sheetPr>
  <dimension ref="A1:DB42"/>
  <sheetViews>
    <sheetView showGridLines="0" zoomScaleNormal="100" workbookViewId="0">
      <selection activeCell="M31" sqref="M31"/>
    </sheetView>
  </sheetViews>
  <sheetFormatPr baseColWidth="10" defaultRowHeight="16" x14ac:dyDescent="0.2"/>
  <cols>
    <col min="3" max="3" width="3" customWidth="1"/>
    <col min="4" max="4" width="4.5" customWidth="1"/>
    <col min="5" max="5" width="32.5" customWidth="1"/>
    <col min="6" max="6" width="16.83203125" customWidth="1"/>
    <col min="7" max="7" width="20.5" customWidth="1"/>
    <col min="8" max="8" width="18.33203125" customWidth="1"/>
    <col min="9" max="9" width="19" customWidth="1"/>
    <col min="10" max="10" width="14" customWidth="1"/>
    <col min="11" max="11" width="11.33203125" customWidth="1"/>
    <col min="12" max="12" width="13.33203125" customWidth="1"/>
    <col min="13" max="13" width="16.83203125" customWidth="1"/>
    <col min="14" max="14" width="20.33203125" customWidth="1"/>
    <col min="16" max="19" width="0" hidden="1" customWidth="1"/>
    <col min="20" max="20" width="25.5" hidden="1" customWidth="1"/>
    <col min="21" max="21" width="0" hidden="1" customWidth="1"/>
    <col min="22" max="22" width="32.83203125" style="6" hidden="1" customWidth="1"/>
    <col min="23" max="24" width="13.5" style="6" hidden="1" customWidth="1"/>
    <col min="25" max="25" width="5.33203125" style="6" hidden="1" customWidth="1"/>
    <col min="26" max="26" width="35.83203125" hidden="1" customWidth="1"/>
    <col min="27" max="35" width="0" hidden="1" customWidth="1"/>
  </cols>
  <sheetData>
    <row r="1" spans="1:25" s="1" customFormat="1" ht="76" customHeight="1" x14ac:dyDescent="0.25">
      <c r="K1" s="2"/>
      <c r="L1" s="2"/>
      <c r="M1" s="2"/>
      <c r="N1" s="17" t="s">
        <v>4</v>
      </c>
      <c r="V1" s="18"/>
      <c r="W1" s="18"/>
    </row>
    <row r="2" spans="1:25" s="1" customFormat="1" ht="21" x14ac:dyDescent="0.25">
      <c r="N2" s="3" t="s">
        <v>21</v>
      </c>
      <c r="Q2" s="1" t="s">
        <v>124</v>
      </c>
      <c r="T2" s="1" t="s">
        <v>99</v>
      </c>
      <c r="U2" s="18">
        <v>3</v>
      </c>
      <c r="V2" s="18"/>
      <c r="W2" s="18"/>
    </row>
    <row r="3" spans="1:25" s="1" customFormat="1" ht="21" x14ac:dyDescent="0.25">
      <c r="L3" s="137" t="s">
        <v>253</v>
      </c>
      <c r="M3" s="257"/>
      <c r="N3" s="257"/>
      <c r="Q3" s="1" t="s">
        <v>125</v>
      </c>
      <c r="T3" s="1" t="s">
        <v>100</v>
      </c>
      <c r="U3" s="18">
        <v>1</v>
      </c>
      <c r="V3" s="18"/>
      <c r="W3" s="18"/>
    </row>
    <row r="4" spans="1:25" s="1" customFormat="1" ht="21" x14ac:dyDescent="0.25">
      <c r="A4" s="109" t="s">
        <v>3</v>
      </c>
      <c r="B4" s="109"/>
      <c r="C4" s="109"/>
      <c r="D4" s="109"/>
      <c r="E4" s="109"/>
      <c r="F4" s="109"/>
      <c r="G4" s="109"/>
      <c r="H4" s="109"/>
      <c r="I4" s="109"/>
      <c r="J4" s="109"/>
      <c r="K4" s="109"/>
      <c r="L4" s="109"/>
      <c r="M4" s="109"/>
      <c r="N4" s="109"/>
      <c r="Q4" s="1" t="s">
        <v>126</v>
      </c>
      <c r="T4" s="2" t="s">
        <v>101</v>
      </c>
      <c r="U4" s="18">
        <v>10</v>
      </c>
      <c r="V4" s="18"/>
      <c r="W4" s="18"/>
    </row>
    <row r="5" spans="1:25" s="1" customFormat="1" ht="21" x14ac:dyDescent="0.25">
      <c r="Q5" s="1" t="s">
        <v>128</v>
      </c>
      <c r="T5" s="2" t="s">
        <v>40</v>
      </c>
      <c r="U5" s="18">
        <v>5</v>
      </c>
      <c r="V5" s="18"/>
      <c r="W5" s="18"/>
    </row>
    <row r="6" spans="1:25" s="1" customFormat="1" ht="21" x14ac:dyDescent="0.25">
      <c r="A6" s="197" t="s">
        <v>22</v>
      </c>
      <c r="B6" s="198"/>
      <c r="C6" s="199"/>
      <c r="D6" s="193" t="s">
        <v>23</v>
      </c>
      <c r="E6" s="193"/>
      <c r="F6" s="193"/>
      <c r="G6" s="193"/>
      <c r="H6" s="193"/>
      <c r="I6" s="193"/>
      <c r="J6" s="193"/>
      <c r="K6" s="193"/>
      <c r="L6" s="193"/>
      <c r="M6" s="193"/>
      <c r="N6" s="193"/>
      <c r="Q6" s="1" t="s">
        <v>127</v>
      </c>
      <c r="T6" s="2" t="s">
        <v>41</v>
      </c>
      <c r="U6" s="18">
        <v>1</v>
      </c>
      <c r="V6" s="18"/>
      <c r="W6" s="18"/>
    </row>
    <row r="7" spans="1:25" s="1" customFormat="1" ht="21" x14ac:dyDescent="0.25">
      <c r="A7" s="1" t="s">
        <v>0</v>
      </c>
      <c r="Q7" s="1" t="s">
        <v>129</v>
      </c>
      <c r="T7" s="2"/>
      <c r="U7" s="18" t="s">
        <v>103</v>
      </c>
      <c r="V7" s="18"/>
      <c r="W7" s="18"/>
    </row>
    <row r="8" spans="1:25" s="1" customFormat="1" ht="32" customHeight="1" x14ac:dyDescent="0.25">
      <c r="D8" s="220" t="s">
        <v>215</v>
      </c>
      <c r="E8" s="220"/>
      <c r="F8" s="220"/>
      <c r="G8" s="220"/>
      <c r="H8" s="220"/>
      <c r="I8" s="220"/>
      <c r="J8" s="220"/>
      <c r="K8" s="220"/>
      <c r="L8" s="220"/>
      <c r="M8" s="220"/>
      <c r="N8" s="220"/>
      <c r="T8" s="2"/>
      <c r="U8" s="18" t="s">
        <v>104</v>
      </c>
      <c r="V8" s="18"/>
      <c r="W8" s="18"/>
    </row>
    <row r="9" spans="1:25" s="1" customFormat="1" ht="32" customHeight="1" x14ac:dyDescent="0.25">
      <c r="D9" s="220"/>
      <c r="E9" s="220"/>
      <c r="F9" s="220"/>
      <c r="G9" s="220"/>
      <c r="H9" s="220"/>
      <c r="I9" s="220"/>
      <c r="J9" s="220"/>
      <c r="K9" s="220"/>
      <c r="L9" s="220"/>
      <c r="M9" s="220"/>
      <c r="N9" s="220"/>
      <c r="Q9" s="1" t="s">
        <v>130</v>
      </c>
      <c r="T9" s="2"/>
      <c r="U9" s="18" t="s">
        <v>105</v>
      </c>
      <c r="V9" s="18"/>
      <c r="W9" s="18"/>
      <c r="X9" s="18"/>
      <c r="Y9" s="18"/>
    </row>
    <row r="10" spans="1:25" s="1" customFormat="1" ht="32" customHeight="1" x14ac:dyDescent="0.25">
      <c r="D10" s="220"/>
      <c r="E10" s="220"/>
      <c r="F10" s="220"/>
      <c r="G10" s="220"/>
      <c r="H10" s="220"/>
      <c r="I10" s="220"/>
      <c r="J10" s="220"/>
      <c r="K10" s="220"/>
      <c r="L10" s="220"/>
      <c r="M10" s="220"/>
      <c r="N10" s="220"/>
      <c r="Q10" s="1" t="s">
        <v>131</v>
      </c>
      <c r="T10" s="2"/>
      <c r="U10" s="18" t="s">
        <v>106</v>
      </c>
      <c r="V10" s="18"/>
      <c r="W10" s="18"/>
      <c r="X10" s="18"/>
      <c r="Y10" s="18"/>
    </row>
    <row r="11" spans="1:25" ht="23" customHeight="1" x14ac:dyDescent="0.2">
      <c r="C11" s="12"/>
      <c r="D11" s="13"/>
      <c r="E11" s="13"/>
      <c r="F11" s="13"/>
      <c r="G11" s="13"/>
      <c r="H11" s="13"/>
      <c r="I11" s="13"/>
      <c r="J11" s="13"/>
      <c r="K11" s="13"/>
      <c r="L11" s="13"/>
      <c r="M11" s="13"/>
      <c r="N11" s="13"/>
      <c r="Q11" t="s">
        <v>132</v>
      </c>
      <c r="U11" s="6" t="s">
        <v>107</v>
      </c>
    </row>
    <row r="12" spans="1:25" ht="23" customHeight="1" x14ac:dyDescent="0.25">
      <c r="C12" s="12"/>
      <c r="D12" s="333" t="s">
        <v>86</v>
      </c>
      <c r="E12" s="334"/>
      <c r="F12" s="334"/>
      <c r="G12" s="334"/>
      <c r="H12" s="334"/>
      <c r="I12" s="334"/>
      <c r="J12" s="334"/>
      <c r="K12" s="334"/>
      <c r="L12" s="334"/>
      <c r="M12" s="334"/>
      <c r="N12" s="335"/>
      <c r="Q12" t="s">
        <v>133</v>
      </c>
      <c r="U12" s="6">
        <v>10</v>
      </c>
    </row>
    <row r="13" spans="1:25" ht="30" customHeight="1" x14ac:dyDescent="0.2">
      <c r="C13" s="12"/>
      <c r="D13" s="164" t="s">
        <v>257</v>
      </c>
      <c r="E13" s="165"/>
      <c r="F13" s="165"/>
      <c r="G13" s="165"/>
      <c r="H13" s="165"/>
      <c r="I13" s="165"/>
      <c r="J13" s="165"/>
      <c r="K13" s="165"/>
      <c r="L13" s="165"/>
      <c r="M13" s="165"/>
      <c r="N13" s="166"/>
      <c r="Q13" t="s">
        <v>134</v>
      </c>
      <c r="T13" s="5"/>
      <c r="U13" s="6">
        <v>5</v>
      </c>
    </row>
    <row r="14" spans="1:25" ht="30" customHeight="1" x14ac:dyDescent="0.2">
      <c r="C14" s="12"/>
      <c r="D14" s="167"/>
      <c r="E14" s="168"/>
      <c r="F14" s="168"/>
      <c r="G14" s="168"/>
      <c r="H14" s="168"/>
      <c r="I14" s="168"/>
      <c r="J14" s="168"/>
      <c r="K14" s="168"/>
      <c r="L14" s="168"/>
      <c r="M14" s="168"/>
      <c r="N14" s="169"/>
      <c r="U14" s="6">
        <v>1</v>
      </c>
    </row>
    <row r="15" spans="1:25" ht="46" customHeight="1" x14ac:dyDescent="0.2">
      <c r="C15" s="12"/>
      <c r="D15" s="53"/>
      <c r="E15" s="330" t="s">
        <v>120</v>
      </c>
      <c r="F15" s="331"/>
      <c r="G15" s="54" t="s">
        <v>121</v>
      </c>
      <c r="H15" s="54" t="s">
        <v>122</v>
      </c>
      <c r="I15" s="54" t="s">
        <v>123</v>
      </c>
      <c r="J15" s="55" t="s">
        <v>135</v>
      </c>
      <c r="K15" s="55" t="s">
        <v>136</v>
      </c>
      <c r="L15" s="331" t="s">
        <v>113</v>
      </c>
      <c r="M15" s="331"/>
      <c r="N15" s="332"/>
      <c r="V15"/>
      <c r="W15"/>
      <c r="X15"/>
      <c r="Y15"/>
    </row>
    <row r="16" spans="1:25" ht="46" customHeight="1" x14ac:dyDescent="0.2">
      <c r="C16" s="12"/>
      <c r="D16" s="56">
        <v>1</v>
      </c>
      <c r="E16" s="329"/>
      <c r="F16" s="317"/>
      <c r="G16" s="48"/>
      <c r="H16" s="48"/>
      <c r="I16" s="48"/>
      <c r="J16" s="48"/>
      <c r="K16" s="48"/>
      <c r="L16" s="317" t="str">
        <f t="shared" ref="L16:L23" si="0">IF(E16="","",X17)</f>
        <v/>
      </c>
      <c r="M16" s="317"/>
      <c r="N16" s="318"/>
      <c r="V16"/>
      <c r="W16"/>
      <c r="X16"/>
      <c r="Y16"/>
    </row>
    <row r="17" spans="3:106" ht="53" customHeight="1" x14ac:dyDescent="0.2">
      <c r="C17" s="12"/>
      <c r="D17" s="11">
        <v>2</v>
      </c>
      <c r="E17" s="329"/>
      <c r="F17" s="317"/>
      <c r="G17" s="48"/>
      <c r="H17" s="48"/>
      <c r="I17" s="48"/>
      <c r="J17" s="48"/>
      <c r="K17" s="48"/>
      <c r="L17" s="317" t="str">
        <f t="shared" si="0"/>
        <v/>
      </c>
      <c r="M17" s="317"/>
      <c r="N17" s="318"/>
      <c r="V17"/>
      <c r="W17"/>
      <c r="X17"/>
      <c r="Y17"/>
      <c r="AA17" s="23"/>
      <c r="AC17" s="5"/>
      <c r="AE17" s="5"/>
      <c r="AF17" s="5"/>
      <c r="AG17" s="5"/>
      <c r="AH17" s="5"/>
    </row>
    <row r="18" spans="3:106" ht="53" customHeight="1" x14ac:dyDescent="0.2">
      <c r="C18" s="12"/>
      <c r="D18" s="11">
        <v>3</v>
      </c>
      <c r="E18" s="329"/>
      <c r="F18" s="317"/>
      <c r="G18" s="48"/>
      <c r="H18" s="48"/>
      <c r="I18" s="48"/>
      <c r="J18" s="48"/>
      <c r="K18" s="48"/>
      <c r="L18" s="317" t="str">
        <f t="shared" si="0"/>
        <v/>
      </c>
      <c r="M18" s="317"/>
      <c r="N18" s="318"/>
      <c r="V18"/>
      <c r="W18"/>
      <c r="X18"/>
      <c r="Y18"/>
      <c r="AA18" s="23"/>
      <c r="AC18" s="5"/>
      <c r="AE18" s="5"/>
      <c r="AF18" s="5"/>
      <c r="AG18" s="5"/>
      <c r="AH18" s="5"/>
    </row>
    <row r="19" spans="3:106" ht="53" customHeight="1" x14ac:dyDescent="0.2">
      <c r="C19" s="12"/>
      <c r="D19" s="11">
        <v>4</v>
      </c>
      <c r="E19" s="329"/>
      <c r="F19" s="317"/>
      <c r="G19" s="48"/>
      <c r="H19" s="48"/>
      <c r="I19" s="48"/>
      <c r="J19" s="48"/>
      <c r="K19" s="48"/>
      <c r="L19" s="317" t="str">
        <f t="shared" si="0"/>
        <v/>
      </c>
      <c r="M19" s="317"/>
      <c r="N19" s="318"/>
      <c r="V19"/>
      <c r="W19"/>
      <c r="X19"/>
      <c r="Y19"/>
      <c r="AA19" s="23"/>
      <c r="AC19" s="5"/>
      <c r="AE19" s="5"/>
      <c r="AF19" s="5"/>
      <c r="AG19" s="5"/>
      <c r="AH19" s="5"/>
    </row>
    <row r="20" spans="3:106" ht="53" customHeight="1" x14ac:dyDescent="0.2">
      <c r="C20" s="12"/>
      <c r="D20" s="11">
        <v>5</v>
      </c>
      <c r="E20" s="329"/>
      <c r="F20" s="317"/>
      <c r="G20" s="48"/>
      <c r="H20" s="48"/>
      <c r="I20" s="48"/>
      <c r="J20" s="48"/>
      <c r="K20" s="48"/>
      <c r="L20" s="317" t="str">
        <f t="shared" si="0"/>
        <v/>
      </c>
      <c r="M20" s="317"/>
      <c r="N20" s="318"/>
      <c r="V20"/>
      <c r="W20"/>
      <c r="X20"/>
      <c r="Y20"/>
      <c r="AA20" s="23"/>
      <c r="AC20" s="5"/>
      <c r="AE20" s="5"/>
      <c r="AF20" s="5"/>
      <c r="AG20" s="5"/>
      <c r="AH20" s="5"/>
    </row>
    <row r="21" spans="3:106" s="1" customFormat="1" ht="53" customHeight="1" x14ac:dyDescent="0.25">
      <c r="D21" s="11">
        <v>6</v>
      </c>
      <c r="E21" s="329"/>
      <c r="F21" s="317"/>
      <c r="G21" s="48"/>
      <c r="H21" s="48"/>
      <c r="I21" s="48"/>
      <c r="J21" s="48"/>
      <c r="K21" s="48"/>
      <c r="L21" s="317" t="str">
        <f t="shared" si="0"/>
        <v/>
      </c>
      <c r="M21" s="317"/>
      <c r="N21" s="318"/>
      <c r="P21"/>
      <c r="Q21"/>
      <c r="R21"/>
      <c r="S21"/>
      <c r="T21"/>
      <c r="U21"/>
      <c r="V21"/>
      <c r="W21"/>
      <c r="X21"/>
      <c r="Y21"/>
      <c r="AA21" s="23"/>
      <c r="AC21" s="5"/>
      <c r="AE21" s="5"/>
      <c r="AF21" s="5"/>
      <c r="AG21" s="5"/>
      <c r="AH21" s="5"/>
    </row>
    <row r="22" spans="3:106" ht="53" customHeight="1" x14ac:dyDescent="0.2">
      <c r="C22" s="12"/>
      <c r="D22" s="11">
        <v>7</v>
      </c>
      <c r="E22" s="329"/>
      <c r="F22" s="317"/>
      <c r="G22" s="48"/>
      <c r="H22" s="48"/>
      <c r="I22" s="48"/>
      <c r="J22" s="48"/>
      <c r="K22" s="48"/>
      <c r="L22" s="317" t="str">
        <f t="shared" si="0"/>
        <v/>
      </c>
      <c r="M22" s="317"/>
      <c r="N22" s="318"/>
      <c r="V22"/>
      <c r="W22"/>
      <c r="X22"/>
      <c r="Y22"/>
      <c r="AA22" s="23"/>
      <c r="AC22" s="5"/>
      <c r="AE22" s="5"/>
      <c r="AF22" s="5"/>
      <c r="AG22" s="5"/>
      <c r="AH22" s="5"/>
    </row>
    <row r="23" spans="3:106" ht="53" customHeight="1" x14ac:dyDescent="0.2">
      <c r="C23" s="12"/>
      <c r="D23" s="11">
        <v>8</v>
      </c>
      <c r="E23" s="329"/>
      <c r="F23" s="317"/>
      <c r="G23" s="48"/>
      <c r="H23" s="48"/>
      <c r="I23" s="48"/>
      <c r="J23" s="48"/>
      <c r="K23" s="48"/>
      <c r="L23" s="317" t="str">
        <f t="shared" si="0"/>
        <v/>
      </c>
      <c r="M23" s="317"/>
      <c r="N23" s="318"/>
      <c r="V23"/>
      <c r="W23"/>
      <c r="X23"/>
      <c r="Y23"/>
      <c r="AC23" s="5"/>
    </row>
    <row r="24" spans="3:106" s="5" customFormat="1" ht="46" customHeight="1" x14ac:dyDescent="0.2">
      <c r="C24" s="12"/>
      <c r="D24"/>
      <c r="E24"/>
      <c r="F24"/>
      <c r="G24"/>
      <c r="H24"/>
      <c r="I24"/>
      <c r="J24"/>
      <c r="K24"/>
      <c r="L24"/>
      <c r="M24"/>
      <c r="N24"/>
      <c r="S24" s="35"/>
      <c r="V24" s="23"/>
      <c r="W24" s="23"/>
      <c r="X24" s="23"/>
      <c r="Y24" s="23"/>
    </row>
    <row r="25" spans="3:106" ht="41" customHeight="1" x14ac:dyDescent="0.2">
      <c r="D25" s="234" t="s">
        <v>117</v>
      </c>
      <c r="E25" s="235"/>
      <c r="F25" s="235"/>
      <c r="G25" s="235"/>
      <c r="H25" s="235"/>
      <c r="I25" s="236"/>
      <c r="J25" s="172" t="s">
        <v>137</v>
      </c>
      <c r="K25" s="172"/>
      <c r="L25" s="172"/>
      <c r="M25" s="172"/>
      <c r="N25" s="172"/>
      <c r="S25" s="35"/>
      <c r="AC25" s="5"/>
    </row>
    <row r="26" spans="3:106" ht="41" customHeight="1" x14ac:dyDescent="0.2">
      <c r="D26" s="225"/>
      <c r="E26" s="226"/>
      <c r="F26" s="226"/>
      <c r="G26" s="226"/>
      <c r="H26" s="226"/>
      <c r="I26" s="227"/>
      <c r="J26" s="170" t="s">
        <v>216</v>
      </c>
      <c r="K26" s="171"/>
      <c r="L26" s="171"/>
      <c r="M26" s="171"/>
      <c r="N26" s="171"/>
      <c r="V26"/>
      <c r="W26"/>
      <c r="X26"/>
      <c r="Y26"/>
    </row>
    <row r="27" spans="3:106" ht="41" customHeight="1" x14ac:dyDescent="0.2">
      <c r="D27" s="228"/>
      <c r="E27" s="229"/>
      <c r="F27" s="229"/>
      <c r="G27" s="229"/>
      <c r="H27" s="229"/>
      <c r="I27" s="230"/>
      <c r="J27" s="171"/>
      <c r="K27" s="171"/>
      <c r="L27" s="171"/>
      <c r="M27" s="171"/>
      <c r="N27" s="171"/>
      <c r="V27"/>
      <c r="W27"/>
      <c r="X27"/>
      <c r="Y27"/>
    </row>
    <row r="28" spans="3:106" ht="41" customHeight="1" x14ac:dyDescent="0.2">
      <c r="D28" s="228"/>
      <c r="E28" s="229"/>
      <c r="F28" s="229"/>
      <c r="G28" s="229"/>
      <c r="H28" s="229"/>
      <c r="I28" s="230"/>
      <c r="J28" s="171"/>
      <c r="K28" s="171"/>
      <c r="L28" s="171"/>
      <c r="M28" s="171"/>
      <c r="N28" s="171"/>
      <c r="V28"/>
      <c r="W28"/>
      <c r="X28"/>
      <c r="Y28"/>
    </row>
    <row r="29" spans="3:106" ht="41" customHeight="1" x14ac:dyDescent="0.2">
      <c r="D29" s="228"/>
      <c r="E29" s="229"/>
      <c r="F29" s="229"/>
      <c r="G29" s="229"/>
      <c r="H29" s="229"/>
      <c r="I29" s="230"/>
      <c r="J29" s="171"/>
      <c r="K29" s="171"/>
      <c r="L29" s="171"/>
      <c r="M29" s="171"/>
      <c r="N29" s="171"/>
      <c r="V29"/>
      <c r="W29"/>
      <c r="X29"/>
      <c r="Y29"/>
    </row>
    <row r="30" spans="3:106" ht="41" customHeight="1" x14ac:dyDescent="0.2">
      <c r="D30" s="228"/>
      <c r="E30" s="229"/>
      <c r="F30" s="229"/>
      <c r="G30" s="229"/>
      <c r="H30" s="229"/>
      <c r="I30" s="230"/>
      <c r="J30" s="171"/>
      <c r="K30" s="171"/>
      <c r="L30" s="171"/>
      <c r="M30" s="171"/>
      <c r="N30" s="171"/>
      <c r="V30"/>
      <c r="W30"/>
      <c r="X30"/>
      <c r="Y30"/>
    </row>
    <row r="31" spans="3:106" s="5" customFormat="1" ht="41" customHeight="1" x14ac:dyDescent="0.2">
      <c r="D31" s="228"/>
      <c r="E31" s="229"/>
      <c r="F31" s="229"/>
      <c r="G31" s="229"/>
      <c r="H31" s="229"/>
      <c r="I31" s="230"/>
      <c r="J31" s="171"/>
      <c r="K31" s="171"/>
      <c r="L31" s="171"/>
      <c r="M31" s="171"/>
      <c r="N31" s="17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row>
    <row r="32" spans="3:106" ht="41" customHeight="1" x14ac:dyDescent="0.2">
      <c r="D32" s="228"/>
      <c r="E32" s="229"/>
      <c r="F32" s="229"/>
      <c r="G32" s="229"/>
      <c r="H32" s="229"/>
      <c r="I32" s="230"/>
      <c r="J32" s="171"/>
      <c r="K32" s="171"/>
      <c r="L32" s="171"/>
      <c r="M32" s="171"/>
      <c r="N32" s="171"/>
      <c r="V32"/>
      <c r="W32"/>
      <c r="X32"/>
      <c r="Y32"/>
    </row>
    <row r="33" spans="1:25" ht="41" customHeight="1" x14ac:dyDescent="0.2">
      <c r="D33" s="228"/>
      <c r="E33" s="229"/>
      <c r="F33" s="229"/>
      <c r="G33" s="229"/>
      <c r="H33" s="229"/>
      <c r="I33" s="230"/>
      <c r="J33" s="171"/>
      <c r="K33" s="171"/>
      <c r="L33" s="171"/>
      <c r="M33" s="171"/>
      <c r="N33" s="171"/>
      <c r="V33"/>
      <c r="W33"/>
      <c r="X33"/>
      <c r="Y33"/>
    </row>
    <row r="34" spans="1:25" ht="38" customHeight="1" x14ac:dyDescent="0.2">
      <c r="D34" s="231"/>
      <c r="E34" s="232"/>
      <c r="F34" s="232"/>
      <c r="G34" s="232"/>
      <c r="H34" s="232"/>
      <c r="I34" s="233"/>
      <c r="J34" s="171"/>
      <c r="K34" s="171"/>
      <c r="L34" s="171"/>
      <c r="M34" s="171"/>
      <c r="N34" s="171"/>
      <c r="V34"/>
      <c r="W34"/>
      <c r="X34"/>
      <c r="Y34"/>
    </row>
    <row r="35" spans="1:25" ht="38" customHeight="1" x14ac:dyDescent="0.2">
      <c r="D35" s="80"/>
      <c r="E35" s="80"/>
      <c r="F35" s="80"/>
      <c r="G35" s="80"/>
      <c r="H35" s="80"/>
      <c r="I35" s="80"/>
      <c r="J35" s="81"/>
      <c r="K35" s="81"/>
      <c r="L35" s="81"/>
      <c r="M35" s="81"/>
      <c r="N35" s="81"/>
      <c r="V35"/>
      <c r="W35"/>
      <c r="X35"/>
      <c r="Y35"/>
    </row>
    <row r="36" spans="1:25" ht="38" customHeight="1" x14ac:dyDescent="0.2">
      <c r="D36" s="80"/>
      <c r="E36" s="80"/>
      <c r="F36" s="80"/>
      <c r="G36" s="80"/>
      <c r="H36" s="80"/>
      <c r="I36" s="80"/>
      <c r="J36" s="81"/>
      <c r="K36" s="81"/>
      <c r="L36" s="81"/>
      <c r="M36" s="81"/>
      <c r="N36" s="81"/>
      <c r="V36"/>
      <c r="W36"/>
      <c r="X36"/>
      <c r="Y36"/>
    </row>
    <row r="37" spans="1:25" ht="38" customHeight="1" x14ac:dyDescent="0.2">
      <c r="V37"/>
      <c r="W37"/>
      <c r="X37"/>
      <c r="Y37"/>
    </row>
    <row r="38" spans="1:25" ht="24" x14ac:dyDescent="0.3">
      <c r="A38" s="52" t="s">
        <v>254</v>
      </c>
      <c r="B38" s="52"/>
      <c r="C38" s="52"/>
      <c r="D38" s="52"/>
      <c r="E38" s="52"/>
      <c r="F38" s="52"/>
      <c r="G38" s="52"/>
      <c r="H38" s="322" t="s">
        <v>255</v>
      </c>
      <c r="I38" s="322"/>
      <c r="J38" s="322"/>
      <c r="K38" s="322"/>
      <c r="L38" s="322"/>
      <c r="M38" s="322"/>
      <c r="N38" s="322"/>
    </row>
    <row r="39" spans="1:25" ht="38" customHeight="1" x14ac:dyDescent="0.2"/>
    <row r="40" spans="1:25" ht="32" customHeight="1" x14ac:dyDescent="0.2"/>
    <row r="41" spans="1:25" ht="32" customHeight="1" x14ac:dyDescent="0.2"/>
    <row r="42" spans="1:25" ht="32" customHeight="1" x14ac:dyDescent="0.2"/>
  </sheetData>
  <sheetProtection algorithmName="SHA-512" hashValue="JRIYHkKjYwq+FP0WWfXUnV4lttUa3No4BYe7NVa5i8iSfcgy1O021NaduSn0JJfHppxGeTw/G+/I3GL2tlOjng==" saltValue="fioI+KkA8y3zz8YP1t6piQ==" spinCount="100000" sheet="1" objects="1" scenarios="1" selectLockedCells="1"/>
  <mergeCells count="30">
    <mergeCell ref="L3:N3"/>
    <mergeCell ref="H38:N38"/>
    <mergeCell ref="D13:N14"/>
    <mergeCell ref="A4:N4"/>
    <mergeCell ref="A6:C6"/>
    <mergeCell ref="D6:N6"/>
    <mergeCell ref="D8:N10"/>
    <mergeCell ref="D12:N12"/>
    <mergeCell ref="D26:I34"/>
    <mergeCell ref="J26:N34"/>
    <mergeCell ref="D25:I25"/>
    <mergeCell ref="J25:N25"/>
    <mergeCell ref="L20:N20"/>
    <mergeCell ref="L21:N21"/>
    <mergeCell ref="E22:F22"/>
    <mergeCell ref="L22:N22"/>
    <mergeCell ref="E23:F23"/>
    <mergeCell ref="L23:N23"/>
    <mergeCell ref="E20:F20"/>
    <mergeCell ref="E21:F21"/>
    <mergeCell ref="E15:F15"/>
    <mergeCell ref="E16:F16"/>
    <mergeCell ref="E17:F17"/>
    <mergeCell ref="E18:F18"/>
    <mergeCell ref="E19:F19"/>
    <mergeCell ref="L17:N17"/>
    <mergeCell ref="L18:N18"/>
    <mergeCell ref="L19:N19"/>
    <mergeCell ref="L15:N15"/>
    <mergeCell ref="L16:N16"/>
  </mergeCells>
  <dataValidations count="6">
    <dataValidation type="list" allowBlank="1" showInputMessage="1" showErrorMessage="1" promptTitle="Tipo de evento" prompt="Elige entre que sea un evento interno de tu empresa, un evento del sector, colegio o asociación profesional, un club o plataforma o un evento general_x000a_" sqref="G16:G23" xr:uid="{7428CF9C-B67C-E543-88C3-EFDBBB295243}">
      <formula1>$Q$9:$Q$13</formula1>
    </dataValidation>
    <dataValidation type="list" allowBlank="1" showInputMessage="1" showErrorMessage="1" promptTitle="Periodicidad del evento" prompt="Indica qué periodicidad tiene el evento o cada cuánto tiempo se reune el grupo de interés" sqref="H16:H23" xr:uid="{74E2C834-81A3-2F43-BD8B-0D2AC377750B}">
      <formula1>$Q$2:$Q$7</formula1>
    </dataValidation>
    <dataValidation type="list" allowBlank="1" showInputMessage="1" showErrorMessage="1" promptTitle="Elige el área de especialidad" prompt="Elige el área de especialidad al que corresponde tu necesidad" sqref="F17:F23" xr:uid="{2EDEA3F0-09D1-3649-9CF7-1BBC30D5419E}">
      <formula1>$T$7:$T$11</formula1>
    </dataValidation>
    <dataValidation type="list" allowBlank="1" showInputMessage="1" showErrorMessage="1" promptTitle="Interés e Importancia" prompt="El interés o importancia del evento debe hacerte analizar si merece la pena o no asistir al evento " sqref="I16:I23" xr:uid="{36A69673-01F1-034A-B811-6BCD77CAE15E}">
      <formula1>$T$2:$T$4</formula1>
    </dataValidation>
    <dataValidation type="list" allowBlank="1" showInputMessage="1" showErrorMessage="1" promptTitle="Coste" prompt="Muchos de los eventos tienen un coste de participación. A veces encontrar a un patrocinador que tenga una invitación puede ser una gran opción para_x000a_ asistir. " sqref="K16:K23" xr:uid="{5B440FA8-FE1D-904A-8498-672C879109E8}">
      <formula1>$T$5:$T$6</formula1>
    </dataValidation>
    <dataValidation type="list" allowBlank="1" showInputMessage="1" showErrorMessage="1" promptTitle="Invitación" prompt="Muchos de los eventos necesitan una invitación para poder asistir. " sqref="J16:J23" xr:uid="{83056B58-E046-C346-A79A-A9936C0FEE40}">
      <formula1>$T$5:$T$6</formula1>
    </dataValidation>
  </dataValidations>
  <hyperlinks>
    <hyperlink ref="N1" r:id="rId1" xr:uid="{84C45896-F1BF-AB48-A2B1-8DCFA5B7A3A3}"/>
    <hyperlink ref="L3" r:id="rId2" xr:uid="{BB4F822B-2733-5545-93FD-89D80FF1D54E}"/>
    <hyperlink ref="H38" r:id="rId3" xr:uid="{D4948271-DC8F-A44A-A7BB-20DFDB7D4CB7}"/>
  </hyperlinks>
  <pageMargins left="0.7" right="0.7" top="0.75" bottom="0.75" header="0.3" footer="0.3"/>
  <pageSetup paperSize="9" scale="38" orientation="portrait" horizontalDpi="0" verticalDpi="0"/>
  <drawing r:id="rId4"/>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13</vt:i4>
      </vt:variant>
      <vt:variant>
        <vt:lpstr>Rangos con nombre</vt:lpstr>
      </vt:variant>
      <vt:variant>
        <vt:i4>12</vt:i4>
      </vt:variant>
    </vt:vector>
  </HeadingPairs>
  <TitlesOfParts>
    <vt:vector size="25" baseType="lpstr">
      <vt:lpstr>Parámetros</vt:lpstr>
      <vt:lpstr>Índice e Instrucciones</vt:lpstr>
      <vt:lpstr>P1 - DAFO General</vt:lpstr>
      <vt:lpstr>P1 - DAFO Digital</vt:lpstr>
      <vt:lpstr>P2 - Temas a seguir</vt:lpstr>
      <vt:lpstr>P2 - Herramientas</vt:lpstr>
      <vt:lpstr>P2 - Herramientas - Inversión</vt:lpstr>
      <vt:lpstr>P2 - Formación</vt:lpstr>
      <vt:lpstr>P2 - Asistencia a eventos</vt:lpstr>
      <vt:lpstr>P2 - Libros</vt:lpstr>
      <vt:lpstr>P3 - Relaciones Humanas</vt:lpstr>
      <vt:lpstr>P4 - Sé persona, no personaje</vt:lpstr>
      <vt:lpstr>P5 - Cultiva espíritu servicio</vt:lpstr>
      <vt:lpstr>'Índice e Instrucciones'!Área_de_impresión</vt:lpstr>
      <vt:lpstr>'P1 - DAFO Digital'!Área_de_impresión</vt:lpstr>
      <vt:lpstr>'P1 - DAFO General'!Área_de_impresión</vt:lpstr>
      <vt:lpstr>'P2 - Asistencia a eventos'!Área_de_impresión</vt:lpstr>
      <vt:lpstr>'P2 - Formación'!Área_de_impresión</vt:lpstr>
      <vt:lpstr>'P2 - Herramientas'!Área_de_impresión</vt:lpstr>
      <vt:lpstr>'P2 - Herramientas - Inversión'!Área_de_impresión</vt:lpstr>
      <vt:lpstr>'P2 - Libros'!Área_de_impresión</vt:lpstr>
      <vt:lpstr>'P2 - Temas a seguir'!Área_de_impresión</vt:lpstr>
      <vt:lpstr>'P3 - Relaciones Humanas'!Área_de_impresión</vt:lpstr>
      <vt:lpstr>'P4 - Sé persona, no personaje'!Área_de_impresión</vt:lpstr>
      <vt:lpstr>'P5 - Cultiva espíritu servicio'!Área_de_impresión</vt:lpstr>
    </vt:vector>
  </TitlesOfParts>
  <Manager/>
  <Company>Líderes y Digitales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de Transformación Individual</dc:title>
  <dc:subject>El Misterio de Reinventarse</dc:subject>
  <dc:creator>Vicente de los Ríos Medina</dc:creator>
  <cp:keywords>Misterio Reinventarse Líderes y Digitales</cp:keywords>
  <dc:description>www.elmisteriodereinventarse.com</dc:description>
  <cp:lastModifiedBy>Vicente de los Rios</cp:lastModifiedBy>
  <cp:lastPrinted>2020-03-02T10:56:28Z</cp:lastPrinted>
  <dcterms:created xsi:type="dcterms:W3CDTF">2019-02-25T17:57:45Z</dcterms:created>
  <dcterms:modified xsi:type="dcterms:W3CDTF">2024-04-08T23:07:42Z</dcterms:modified>
  <cp:category/>
</cp:coreProperties>
</file>